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3.xml" ContentType="application/vnd.openxmlformats-officedocument.drawing+xml"/>
  <Override PartName="/xl/slicers/slicer3.xml" ContentType="application/vnd.ms-excel.slicer+xml"/>
  <Override PartName="/xl/pivotTables/pivotTable7.xml" ContentType="application/vnd.openxmlformats-officedocument.spreadsheetml.pivot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C:\Users\pasca\Nextcloud\EVE Online\"/>
    </mc:Choice>
  </mc:AlternateContent>
  <xr:revisionPtr revIDLastSave="0" documentId="13_ncr:1_{D5E60FFD-C656-4F46-8768-C2920CB6D0BF}" xr6:coauthVersionLast="47" xr6:coauthVersionMax="47" xr10:uidLastSave="{00000000-0000-0000-0000-000000000000}"/>
  <bookViews>
    <workbookView xWindow="2508" yWindow="1704" windowWidth="25320" windowHeight="19260" xr2:uid="{242C7FC3-56F9-4F34-BC39-C2B224857332}"/>
  </bookViews>
  <sheets>
    <sheet name="Data" sheetId="10" r:id="rId1"/>
    <sheet name="Mono production" sheetId="14" r:id="rId2"/>
    <sheet name="Production plan" sheetId="3" r:id="rId3"/>
    <sheet name="Tools" sheetId="23" r:id="rId4"/>
    <sheet name="Moon" sheetId="19" r:id="rId5"/>
    <sheet name="Belts" sheetId="18" r:id="rId6"/>
    <sheet name="ICE" sheetId="17" r:id="rId7"/>
    <sheet name="AssetsInMyArea" sheetId="13" r:id="rId8"/>
    <sheet name="Assets" sheetId="6" r:id="rId9"/>
    <sheet name="DataMining" sheetId="16" r:id="rId10"/>
  </sheets>
  <definedNames>
    <definedName name="_xlnm._FilterDatabase" localSheetId="8" hidden="1">Assets!$A$1:$H$1354</definedName>
    <definedName name="_xlnm._FilterDatabase" localSheetId="9" hidden="1">DataMining!$F$85:$I$105</definedName>
    <definedName name="_xlnm._FilterDatabase" localSheetId="1" hidden="1">'Mono production'!#REF!</definedName>
    <definedName name="_xlnm._FilterDatabase" localSheetId="2" hidden="1">'Production plan'!$I$11:$M$78</definedName>
    <definedName name="BrokerFees">#REF!</definedName>
    <definedName name="full_hours_in_last_day" comment="Takes number of seconds and returns full hours remaining in the last partial day" localSheetId="5">_xlfn.LAMBDA(_xlpm.s,INT(Belts!seconds_in_last_day(_xlpm.s)/60/60))</definedName>
    <definedName name="full_hours_in_last_day" comment="Takes number of seconds and returns full hours remaining in the last partial day" localSheetId="9">_xlfn.LAMBDA(_xlpm.s,INT(DataMining!seconds_in_last_day(_xlpm.s)/60/60))</definedName>
    <definedName name="full_hours_in_last_day" comment="Takes number of seconds and returns full hours remaining in the last partial day" localSheetId="6">_xlfn.LAMBDA(_xlpm.s,INT(ICE!seconds_in_last_day(_xlpm.s)/60/60))</definedName>
    <definedName name="full_hours_in_last_day" comment="Takes number of seconds and returns full hours remaining in the last partial day" localSheetId="4">_xlfn.LAMBDA(_xlpm.s,INT(Moon!seconds_in_last_day(_xlpm.s)/60/60))</definedName>
    <definedName name="full_hours_in_last_day" comment="Takes number of seconds and returns full hours remaining in the last partial day">_xlfn.LAMBDA(_xlpm.s,INT(seconds_in_last_day(_xlpm.s)/60/60))</definedName>
    <definedName name="full_minutes_in_last_hour" comment="Takes number of seconds and returns full minutes remaining in the last partial hour of the last partial day" localSheetId="5">_xlfn.LAMBDA(_xlpm.s,INT(Belts!seconds_in_last_day(_xlpm.s)/60)-Belts!full_hours_in_last_day(_xlpm.s)*60)</definedName>
    <definedName name="full_minutes_in_last_hour" comment="Takes number of seconds and returns full minutes remaining in the last partial hour of the last partial day" localSheetId="9">_xlfn.LAMBDA(_xlpm.s,INT(DataMining!seconds_in_last_day(_xlpm.s)/60)-DataMining!full_hours_in_last_day(_xlpm.s)*60)</definedName>
    <definedName name="full_minutes_in_last_hour" comment="Takes number of seconds and returns full minutes remaining in the last partial hour of the last partial day" localSheetId="6">_xlfn.LAMBDA(_xlpm.s,INT(ICE!seconds_in_last_day(_xlpm.s)/60)-ICE!full_hours_in_last_day(_xlpm.s)*60)</definedName>
    <definedName name="full_minutes_in_last_hour" comment="Takes number of seconds and returns full minutes remaining in the last partial hour of the last partial day" localSheetId="4">_xlfn.LAMBDA(_xlpm.s,INT(Moon!seconds_in_last_day(_xlpm.s)/60)-Moon!full_hours_in_last_day(_xlpm.s)*60)</definedName>
    <definedName name="full_minutes_in_last_hour" comment="Takes number of seconds and returns full minutes remaining in the last partial hour of the last partial day">_xlfn.LAMBDA(_xlpm.s,INT(seconds_in_last_day(_xlpm.s)/60)-full_hours_in_last_day(_xlpm.s)*60)</definedName>
    <definedName name="Location1" localSheetId="1">'Mono production'!#REF!</definedName>
    <definedName name="Location1">'Production plan'!#REF!</definedName>
    <definedName name="Location2" localSheetId="1">'Mono production'!#REF!</definedName>
    <definedName name="Location2">'Production plan'!#REF!</definedName>
    <definedName name="MyAssets">Assets!$A$2</definedName>
    <definedName name="Products" localSheetId="1">Tableau1[[#All],[Products to craft]]</definedName>
    <definedName name="Products">Tableau1[[#All],[Products to craft]]</definedName>
    <definedName name="SalesTax">#REF!</definedName>
    <definedName name="seconds_in_last_day" comment="Takes number of seconds and returns the seconds remaining in the last partial day" localSheetId="5">_xlfn.LAMBDA(_xlpm.s,MOD(_xlpm.s,86400))</definedName>
    <definedName name="seconds_in_last_day" comment="Takes number of seconds and returns the seconds remaining in the last partial day" localSheetId="9">_xlfn.LAMBDA(_xlpm.s,MOD(_xlpm.s,86400))</definedName>
    <definedName name="seconds_in_last_day" comment="Takes number of seconds and returns the seconds remaining in the last partial day" localSheetId="6">_xlfn.LAMBDA(_xlpm.s,MOD(_xlpm.s,86400))</definedName>
    <definedName name="seconds_in_last_day" comment="Takes number of seconds and returns the seconds remaining in the last partial day" localSheetId="4">_xlfn.LAMBDA(_xlpm.s,MOD(_xlpm.s,86400))</definedName>
    <definedName name="seconds_in_last_day" comment="Takes number of seconds and returns the seconds remaining in the last partial day">_xlfn.LAMBDA(_xlpm.s,MOD(_xlpm.s,86400))</definedName>
    <definedName name="seconds_in_last_minute" comment="Takes number of seconds and returns seconds remaining in the last partial minutes of the last partial hour of the last partial day" localSheetId="5">_xlfn.LAMBDA(_xlpm.s,Belts!seconds_in_last_day(_xlpm.s)-(Belts!full_hours_in_last_day(_xlpm.s)*60*60)-(Belts!full_minutes_in_last_hour(_xlpm.s)*60))</definedName>
    <definedName name="seconds_in_last_minute" comment="Takes number of seconds and returns seconds remaining in the last partial minutes of the last partial hour of the last partial day" localSheetId="9">_xlfn.LAMBDA(_xlpm.s,DataMining!seconds_in_last_day(_xlpm.s)-(DataMining!full_hours_in_last_day(_xlpm.s)*60*60)-(DataMining!full_minutes_in_last_hour(_xlpm.s)*60))</definedName>
    <definedName name="seconds_in_last_minute" comment="Takes number of seconds and returns seconds remaining in the last partial minutes of the last partial hour of the last partial day" localSheetId="6">_xlfn.LAMBDA(_xlpm.s,ICE!seconds_in_last_day(_xlpm.s)-(ICE!full_hours_in_last_day(_xlpm.s)*60*60)-(ICE!full_minutes_in_last_hour(_xlpm.s)*60))</definedName>
    <definedName name="seconds_in_last_minute" comment="Takes number of seconds and returns seconds remaining in the last partial minutes of the last partial hour of the last partial day" localSheetId="4">_xlfn.LAMBDA(_xlpm.s,Moon!seconds_in_last_day(_xlpm.s)-(Moon!full_hours_in_last_day(_xlpm.s)*60*60)-(Moon!full_minutes_in_last_hour(_xlpm.s)*60))</definedName>
    <definedName name="seconds_in_last_minute" comment="Takes number of seconds and returns seconds remaining in the last partial minutes of the last partial hour of the last partial day">_xlfn.LAMBDA(_xlpm.s,seconds_in_last_day(_xlpm.s)-(full_hours_in_last_day(_xlpm.s)*60*60)-(full_minutes_in_last_hour(_xlpm.s)*60))</definedName>
    <definedName name="seconds_to_dhms" comment="Takes seconds and returns human-readable time" localSheetId="9">_xlfn.LAMBDA(_xlpm.s,INT(_xlpm.s/86400)&amp;"d "&amp;DataMining!full_hours_in_last_day(_xlpm.s)&amp;"h "&amp;DataMining!full_minutes_in_last_hour(_xlpm.s)&amp;"m "&amp;INT(DataMining!seconds_in_last_minute(_xlpm.s))&amp;"s")</definedName>
    <definedName name="seconds_to_dhms" comment="Takes seconds and returns human-readable time" localSheetId="6">_xlfn.LAMBDA(_xlpm.s,INT(_xlpm.s/86400)&amp;"d "&amp;ICE!full_hours_in_last_day(_xlpm.s)&amp;"h "&amp;ICE!full_minutes_in_last_hour(_xlpm.s)&amp;"m "&amp;INT(ICE!seconds_in_last_minute(_xlpm.s))&amp;"s")</definedName>
    <definedName name="seconds_to_dhms" comment="Takes seconds and returns human-readable time" localSheetId="4">_xlfn.LAMBDA(_xlpm.s,INT(_xlpm.s/86400)&amp;"d "&amp;Moon!full_hours_in_last_day(_xlpm.s)&amp;"h "&amp;Moon!full_minutes_in_last_hour(_xlpm.s)&amp;"m "&amp;INT(Moon!seconds_in_last_minute(_xlpm.s))&amp;"s")</definedName>
    <definedName name="seconds_to_dhms" comment="Takes seconds and returns human-readable time">_xlfn.LAMBDA(_xlpm.s,INT(_xlpm.s/86400)&amp;"d "&amp;full_hours_in_last_day(_xlpm.s)&amp;"h "&amp;full_minutes_in_last_hour(_xlpm.s)&amp;"m "&amp;INT(seconds_in_last_minute(_xlpm.s))&amp;"s")</definedName>
    <definedName name="Segment_Isotopes1">#N/A</definedName>
    <definedName name="Segment_Moon_type1">#N/A</definedName>
    <definedName name="Segment_Primary1">#N/A</definedName>
    <definedName name="Segment_Secondary1">#N/A</definedName>
    <definedName name="Segment_Thirdy1">#N/A</definedName>
    <definedName name="Venture" localSheetId="5">#REF!</definedName>
    <definedName name="Venture" localSheetId="9">#REF!</definedName>
    <definedName name="Venture" localSheetId="6">#REF!</definedName>
    <definedName name="Venture" localSheetId="4">#REF!</definedName>
    <definedName name="Venture">#REF!</definedName>
  </definedNames>
  <calcPr calcId="191029"/>
  <pivotCaches>
    <pivotCache cacheId="53" r:id="rId11"/>
    <pivotCache cacheId="58" r:id="rId12"/>
    <pivotCache cacheId="63" r:id="rId13"/>
    <pivotCache cacheId="69" r:id="rId14"/>
    <pivotCache cacheId="76" r:id="rId15"/>
    <pivotCache cacheId="81" r:id="rId16"/>
    <pivotCache cacheId="88" r:id="rId17"/>
  </pivotCaches>
  <extLst>
    <ext xmlns:x14="http://schemas.microsoft.com/office/spreadsheetml/2009/9/main" uri="{BBE1A952-AA13-448e-AADC-164F8A28A991}">
      <x14:slicerCaches>
        <x14:slicerCache r:id="rId18"/>
        <x14:slicerCache r:id="rId19"/>
        <x14:slicerCache r:id="rId20"/>
        <x14:slicerCache r:id="rId21"/>
        <x14:slicerCache r:id="rId22"/>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82" i="14" l="1"/>
  <c r="N82" i="14" a="1"/>
  <c r="N82" i="14" s="1"/>
  <c r="M83" i="14"/>
  <c r="N83" i="14" a="1"/>
  <c r="N83" i="14" s="1"/>
  <c r="M84" i="14"/>
  <c r="N84" i="14" a="1"/>
  <c r="N84" i="14" s="1"/>
  <c r="M85" i="14"/>
  <c r="N85" i="14" a="1"/>
  <c r="N85" i="14" s="1"/>
  <c r="M86" i="14"/>
  <c r="N86" i="14" a="1"/>
  <c r="N86" i="14" s="1"/>
  <c r="M87" i="14"/>
  <c r="N87" i="14" a="1"/>
  <c r="N87" i="14" s="1"/>
  <c r="M88" i="14"/>
  <c r="N88" i="14" a="1"/>
  <c r="N88" i="14" s="1"/>
  <c r="M89" i="14"/>
  <c r="N89" i="14" a="1"/>
  <c r="N89" i="14" s="1"/>
  <c r="M90" i="14"/>
  <c r="N90" i="14" a="1"/>
  <c r="N90" i="14" s="1"/>
  <c r="M91" i="14"/>
  <c r="N91" i="14" a="1"/>
  <c r="N91" i="14" s="1"/>
  <c r="D7" i="10" a="1"/>
  <c r="D7" i="10" s="1"/>
  <c r="J7" i="10" s="1" a="1"/>
  <c r="J7" i="10" s="1"/>
  <c r="G12" i="23" a="1"/>
  <c r="G12" i="23" s="1"/>
  <c r="H12" i="23" s="1" a="1"/>
  <c r="H12" i="23" s="1"/>
  <c r="H20" i="23" a="1"/>
  <c r="H20" i="23" s="1"/>
  <c r="K20" i="23" s="1" a="1"/>
  <c r="K20" i="23" s="1"/>
  <c r="F9" i="23" a="1"/>
  <c r="F9" i="23" s="1"/>
  <c r="F11" i="23" s="1" a="1"/>
  <c r="F11" i="23" s="1"/>
  <c r="G4" i="23" a="1"/>
  <c r="G4" i="23" s="1"/>
  <c r="K4" i="23" s="1" a="1"/>
  <c r="K4" i="23" s="1"/>
  <c r="D8" i="23" a="1"/>
  <c r="D8" i="23" s="1"/>
  <c r="E19" i="23" a="1"/>
  <c r="E19" i="23" s="1"/>
  <c r="C5" i="23" a="1"/>
  <c r="C5" i="23" s="1"/>
  <c r="C8" i="23" a="1"/>
  <c r="C8" i="23" s="1"/>
  <c r="E7" i="10" l="1" a="1"/>
  <c r="E7" i="10" s="1"/>
  <c r="F7" i="10" a="1"/>
  <c r="F7" i="10" s="1"/>
  <c r="H7" i="10" a="1"/>
  <c r="H7" i="10" s="1"/>
  <c r="I7" i="10" a="1"/>
  <c r="I7" i="10" s="1"/>
  <c r="H19" i="23" a="1"/>
  <c r="H19" i="23" s="1"/>
  <c r="I19" i="23" s="1" a="1"/>
  <c r="I19" i="23" s="1"/>
  <c r="H18" i="23" a="1"/>
  <c r="H18" i="23" s="1"/>
  <c r="J18" i="23" s="1" a="1"/>
  <c r="J18" i="23" s="1"/>
  <c r="G3" i="23" a="1"/>
  <c r="G3" i="23" s="1"/>
  <c r="M20" i="23" a="1"/>
  <c r="M20" i="23" s="1"/>
  <c r="N20" i="23" a="1"/>
  <c r="N20" i="23" s="1"/>
  <c r="L20" i="23" a="1"/>
  <c r="L20" i="23" s="1"/>
  <c r="J20" i="23" a="1"/>
  <c r="J20" i="23" s="1"/>
  <c r="I20" i="23" a="1"/>
  <c r="I20" i="23" s="1"/>
  <c r="K12" i="23" a="1"/>
  <c r="K12" i="23" s="1"/>
  <c r="L12" i="23" a="1"/>
  <c r="L12" i="23" s="1"/>
  <c r="J12" i="23" a="1"/>
  <c r="J12" i="23" s="1"/>
  <c r="M12" i="23" a="1"/>
  <c r="M12" i="23" s="1"/>
  <c r="I12" i="23" a="1"/>
  <c r="I12" i="23" s="1"/>
  <c r="N12" i="23" a="1"/>
  <c r="N12" i="23" s="1"/>
  <c r="H17" i="23" a="1"/>
  <c r="H17" i="23" s="1"/>
  <c r="H16" i="23" a="1"/>
  <c r="H16" i="23" s="1"/>
  <c r="H15" i="23" a="1"/>
  <c r="H15" i="23" s="1"/>
  <c r="H14" i="23" a="1"/>
  <c r="H14" i="23" s="1"/>
  <c r="H13" i="23" a="1"/>
  <c r="H13" i="23" s="1"/>
  <c r="J4" i="23" a="1"/>
  <c r="J4" i="23" s="1"/>
  <c r="M4" i="23" a="1"/>
  <c r="M4" i="23" s="1"/>
  <c r="L4" i="23" a="1"/>
  <c r="L4" i="23" s="1"/>
  <c r="I4" i="23" a="1"/>
  <c r="I4" i="23" s="1"/>
  <c r="H4" i="23" a="1"/>
  <c r="H4" i="23" s="1"/>
  <c r="C19" i="23" a="1"/>
  <c r="C19" i="23" s="1"/>
  <c r="C21" i="23" s="1" a="1"/>
  <c r="C21" i="23" s="1"/>
  <c r="D19" i="23" a="1"/>
  <c r="D19" i="23" s="1"/>
  <c r="D21" i="23" s="1" a="1"/>
  <c r="D21" i="23" s="1"/>
  <c r="M19" i="23" l="1" a="1"/>
  <c r="M19" i="23" s="1"/>
  <c r="L18" i="23" a="1"/>
  <c r="L18" i="23" s="1"/>
  <c r="M18" i="23" a="1"/>
  <c r="M18" i="23" s="1"/>
  <c r="J19" i="23" a="1"/>
  <c r="J19" i="23" s="1"/>
  <c r="I18" i="23" a="1"/>
  <c r="I18" i="23" s="1"/>
  <c r="N19" i="23" a="1"/>
  <c r="N19" i="23" s="1"/>
  <c r="K18" i="23" a="1"/>
  <c r="K18" i="23" s="1"/>
  <c r="L19" i="23" a="1"/>
  <c r="L19" i="23" s="1"/>
  <c r="N18" i="23" a="1"/>
  <c r="N18" i="23" s="1"/>
  <c r="K19" i="23" a="1"/>
  <c r="K19" i="23" s="1"/>
  <c r="L14" i="23" a="1"/>
  <c r="L14" i="23" s="1"/>
  <c r="N14" i="23" a="1"/>
  <c r="N14" i="23" s="1"/>
  <c r="J14" i="23" a="1"/>
  <c r="J14" i="23" s="1"/>
  <c r="M14" i="23" a="1"/>
  <c r="M14" i="23" s="1"/>
  <c r="I14" i="23" a="1"/>
  <c r="I14" i="23" s="1"/>
  <c r="K14" i="23" a="1"/>
  <c r="K14" i="23" s="1"/>
  <c r="I15" i="23" a="1"/>
  <c r="I15" i="23" s="1"/>
  <c r="J15" i="23" a="1"/>
  <c r="J15" i="23" s="1"/>
  <c r="L15" i="23" a="1"/>
  <c r="L15" i="23" s="1"/>
  <c r="K15" i="23" a="1"/>
  <c r="K15" i="23" s="1"/>
  <c r="M15" i="23" a="1"/>
  <c r="M15" i="23" s="1"/>
  <c r="N15" i="23" a="1"/>
  <c r="N15" i="23" s="1"/>
  <c r="K16" i="23" a="1"/>
  <c r="K16" i="23" s="1"/>
  <c r="L16" i="23" a="1"/>
  <c r="L16" i="23" s="1"/>
  <c r="N16" i="23" a="1"/>
  <c r="N16" i="23" s="1"/>
  <c r="M16" i="23" a="1"/>
  <c r="M16" i="23" s="1"/>
  <c r="I16" i="23" a="1"/>
  <c r="I16" i="23" s="1"/>
  <c r="J16" i="23" a="1"/>
  <c r="J16" i="23" s="1"/>
  <c r="I17" i="23" a="1"/>
  <c r="I17" i="23" s="1"/>
  <c r="L17" i="23" a="1"/>
  <c r="L17" i="23" s="1"/>
  <c r="M17" i="23" a="1"/>
  <c r="M17" i="23" s="1"/>
  <c r="N17" i="23" a="1"/>
  <c r="N17" i="23" s="1"/>
  <c r="J17" i="23" a="1"/>
  <c r="J17" i="23" s="1"/>
  <c r="K17" i="23" a="1"/>
  <c r="K17" i="23" s="1"/>
  <c r="I13" i="23" a="1"/>
  <c r="I13" i="23" s="1"/>
  <c r="J13" i="23" a="1"/>
  <c r="J13" i="23" s="1"/>
  <c r="L13" i="23" a="1"/>
  <c r="L13" i="23" s="1"/>
  <c r="M13" i="23" a="1"/>
  <c r="M13" i="23" s="1"/>
  <c r="K13" i="23" a="1"/>
  <c r="K13" i="23" s="1"/>
  <c r="N13" i="23" a="1"/>
  <c r="N13" i="23" s="1"/>
  <c r="C18" i="18"/>
  <c r="E4" i="18"/>
  <c r="C4" i="19" a="1"/>
  <c r="C4" i="19" s="1"/>
  <c r="B17" i="19" s="1" a="1"/>
  <c r="C5" i="19"/>
  <c r="C7" i="19" s="1"/>
  <c r="D7" i="19" s="1"/>
  <c r="D5" i="19"/>
  <c r="C9" i="19"/>
  <c r="C10" i="19" a="1"/>
  <c r="C10" i="19" s="1"/>
  <c r="C11" i="19" s="1"/>
  <c r="E21" i="19" a="1"/>
  <c r="E21" i="19" s="1"/>
  <c r="F21" i="19" s="1"/>
  <c r="E22" i="19" a="1"/>
  <c r="E22" i="19" s="1"/>
  <c r="F22" i="19" s="1"/>
  <c r="E18" i="19" l="1" a="1"/>
  <c r="E18" i="19" s="1"/>
  <c r="F18" i="19" s="1"/>
  <c r="E19" i="19" a="1"/>
  <c r="E19" i="19" s="1"/>
  <c r="F19" i="19" s="1"/>
  <c r="E20" i="19" a="1"/>
  <c r="E20" i="19" s="1"/>
  <c r="F20" i="19" s="1"/>
  <c r="B17" i="19"/>
  <c r="E17" i="19" l="1" a="1"/>
  <c r="E17" i="19" s="1"/>
  <c r="F17" i="19" s="1"/>
  <c r="C13" i="19" s="1"/>
  <c r="C14" i="19" s="1"/>
  <c r="D17" i="19" a="1"/>
  <c r="D17" i="19" s="1"/>
  <c r="C17" i="19" a="1"/>
  <c r="C17" i="19" s="1"/>
  <c r="C5" i="18" l="1" a="1"/>
  <c r="C5" i="18" s="1"/>
  <c r="C9" i="18" s="1" a="1"/>
  <c r="C9" i="18" s="1"/>
  <c r="C6" i="18"/>
  <c r="C8" i="18" s="1"/>
  <c r="D8" i="18" s="1"/>
  <c r="D6" i="18"/>
  <c r="C11" i="18" a="1"/>
  <c r="C11" i="18" s="1"/>
  <c r="B20" i="18"/>
  <c r="C20" i="18" a="1"/>
  <c r="C20" i="18" s="1"/>
  <c r="B21" i="18"/>
  <c r="C21" i="18" a="1"/>
  <c r="C21" i="18" s="1"/>
  <c r="D14" i="18" s="1"/>
  <c r="E30" i="18" a="1"/>
  <c r="E30" i="18" s="1"/>
  <c r="F30" i="18" s="1"/>
  <c r="E31" i="18" a="1"/>
  <c r="E31" i="18" s="1"/>
  <c r="F31" i="18" s="1"/>
  <c r="E32" i="18" a="1"/>
  <c r="E32" i="18" s="1"/>
  <c r="F32" i="18" s="1"/>
  <c r="C22" i="18" l="1"/>
  <c r="C12" i="18"/>
  <c r="C10" i="18"/>
  <c r="C36" i="18" s="1"/>
  <c r="C37" i="18" s="1"/>
  <c r="C23" i="18"/>
  <c r="B27" i="18" a="1"/>
  <c r="D23" i="18"/>
  <c r="E28" i="18" l="1" a="1"/>
  <c r="E28" i="18" s="1"/>
  <c r="E29" i="18" a="1"/>
  <c r="E29" i="18" s="1"/>
  <c r="B27" i="18"/>
  <c r="E27" i="18" l="1" a="1"/>
  <c r="E27" i="18" s="1"/>
  <c r="D27" i="18" a="1"/>
  <c r="C27" i="18" a="1"/>
  <c r="C27" i="18" s="1"/>
  <c r="F27" i="18" l="1"/>
  <c r="C24" i="18" s="1"/>
  <c r="E24" i="18" s="1"/>
  <c r="D27" i="18"/>
  <c r="C17" i="18" s="1"/>
  <c r="C19" i="18" s="1"/>
  <c r="F28" i="18"/>
  <c r="F29" i="18"/>
  <c r="E14" i="18" l="1"/>
  <c r="C4" i="17" a="1"/>
  <c r="C4" i="17" s="1"/>
  <c r="B17" i="17" s="1" a="1"/>
  <c r="C5" i="17"/>
  <c r="C7" i="17" s="1"/>
  <c r="D7" i="17" s="1"/>
  <c r="C8" i="17"/>
  <c r="C9" i="17" s="1"/>
  <c r="C10" i="17" a="1"/>
  <c r="C10" i="17" s="1"/>
  <c r="E20" i="17" a="1"/>
  <c r="E20" i="17" s="1"/>
  <c r="F20" i="17" s="1"/>
  <c r="E21" i="17" a="1"/>
  <c r="E21" i="17" s="1"/>
  <c r="F21" i="17" s="1"/>
  <c r="E22" i="17" a="1"/>
  <c r="E22" i="17" s="1"/>
  <c r="F22" i="17" s="1"/>
  <c r="C4" i="16" a="1"/>
  <c r="C4" i="16" s="1"/>
  <c r="D4" i="16" a="1"/>
  <c r="D4" i="16" s="1"/>
  <c r="I4" i="16" a="1"/>
  <c r="I4" i="16" s="1"/>
  <c r="O4" i="16" a="1"/>
  <c r="O4" i="16" s="1"/>
  <c r="C5" i="16" a="1"/>
  <c r="C5" i="16" s="1"/>
  <c r="D5" i="16" a="1"/>
  <c r="D5" i="16" s="1"/>
  <c r="I5" i="16" a="1"/>
  <c r="I5" i="16" s="1"/>
  <c r="O5" i="16" a="1"/>
  <c r="O5" i="16" s="1"/>
  <c r="C6" i="16" a="1"/>
  <c r="C6" i="16" s="1"/>
  <c r="D6" i="16" a="1"/>
  <c r="D6" i="16" s="1"/>
  <c r="I6" i="16" a="1"/>
  <c r="I6" i="16" s="1"/>
  <c r="O6" i="16" a="1"/>
  <c r="O6" i="16" s="1"/>
  <c r="C7" i="16" a="1"/>
  <c r="C7" i="16" s="1"/>
  <c r="D7" i="16" a="1"/>
  <c r="D7" i="16" s="1"/>
  <c r="I7" i="16" a="1"/>
  <c r="I7" i="16" s="1"/>
  <c r="O7" i="16" a="1"/>
  <c r="O7" i="16" s="1"/>
  <c r="C8" i="16" a="1"/>
  <c r="C8" i="16" s="1"/>
  <c r="D8" i="16" a="1"/>
  <c r="D8" i="16" s="1"/>
  <c r="I8" i="16" a="1"/>
  <c r="I8" i="16" s="1"/>
  <c r="O8" i="16" a="1"/>
  <c r="O8" i="16" s="1"/>
  <c r="C9" i="16" a="1"/>
  <c r="C9" i="16" s="1"/>
  <c r="D9" i="16" a="1"/>
  <c r="D9" i="16" s="1"/>
  <c r="I9" i="16" a="1"/>
  <c r="I9" i="16" s="1"/>
  <c r="O9" i="16" a="1"/>
  <c r="O9" i="16" s="1"/>
  <c r="C10" i="16" a="1"/>
  <c r="C10" i="16" s="1"/>
  <c r="D10" i="16" a="1"/>
  <c r="D10" i="16" s="1"/>
  <c r="I10" i="16" a="1"/>
  <c r="I10" i="16" s="1"/>
  <c r="O10" i="16" a="1"/>
  <c r="O10" i="16" s="1"/>
  <c r="C11" i="16" a="1"/>
  <c r="C11" i="16" s="1"/>
  <c r="D11" i="16" a="1"/>
  <c r="D11" i="16" s="1"/>
  <c r="I11" i="16" a="1"/>
  <c r="I11" i="16" s="1"/>
  <c r="O11" i="16" a="1"/>
  <c r="O11" i="16" s="1"/>
  <c r="C12" i="16" a="1"/>
  <c r="C12" i="16" s="1"/>
  <c r="D12" i="16" a="1"/>
  <c r="D12" i="16" s="1"/>
  <c r="I12" i="16" a="1"/>
  <c r="I12" i="16" s="1"/>
  <c r="O12" i="16" a="1"/>
  <c r="O12" i="16" s="1"/>
  <c r="C13" i="16" a="1"/>
  <c r="C13" i="16" s="1"/>
  <c r="D13" i="16" a="1"/>
  <c r="D13" i="16" s="1"/>
  <c r="I13" i="16" a="1"/>
  <c r="I13" i="16" s="1"/>
  <c r="O13" i="16" a="1"/>
  <c r="O13" i="16" s="1"/>
  <c r="C14" i="16" a="1"/>
  <c r="C14" i="16" s="1"/>
  <c r="D14" i="16" a="1"/>
  <c r="D14" i="16" s="1"/>
  <c r="I14" i="16" a="1"/>
  <c r="I14" i="16" s="1"/>
  <c r="O14" i="16" a="1"/>
  <c r="O14" i="16" s="1"/>
  <c r="C15" i="16" a="1"/>
  <c r="C15" i="16" s="1"/>
  <c r="D15" i="16" a="1"/>
  <c r="D15" i="16" s="1"/>
  <c r="I15" i="16" a="1"/>
  <c r="I15" i="16" s="1"/>
  <c r="O15" i="16" a="1"/>
  <c r="O15" i="16" s="1"/>
  <c r="C16" i="16" a="1"/>
  <c r="C16" i="16" s="1"/>
  <c r="D16" i="16" a="1"/>
  <c r="D16" i="16" s="1"/>
  <c r="I16" i="16" a="1"/>
  <c r="I16" i="16" s="1"/>
  <c r="J16" i="16" s="1"/>
  <c r="C17" i="16" a="1"/>
  <c r="C17" i="16" s="1"/>
  <c r="D17" i="16" a="1"/>
  <c r="D17" i="16" s="1"/>
  <c r="I17" i="16" a="1"/>
  <c r="I17" i="16" s="1"/>
  <c r="C18" i="16" a="1"/>
  <c r="C18" i="16" s="1"/>
  <c r="D18" i="16" a="1"/>
  <c r="D18" i="16" s="1"/>
  <c r="I18" i="16" a="1"/>
  <c r="I18" i="16" s="1"/>
  <c r="J18" i="16" s="1"/>
  <c r="C19" i="16" a="1"/>
  <c r="C19" i="16" s="1"/>
  <c r="D19" i="16" a="1"/>
  <c r="D19" i="16" s="1"/>
  <c r="I19" i="16" a="1"/>
  <c r="I19" i="16" s="1"/>
  <c r="C20" i="16" a="1"/>
  <c r="C20" i="16" s="1"/>
  <c r="D20" i="16" a="1"/>
  <c r="D20" i="16" s="1"/>
  <c r="I20" i="16" a="1"/>
  <c r="I20" i="16" s="1"/>
  <c r="J20" i="16" s="1"/>
  <c r="C21" i="16" a="1"/>
  <c r="C21" i="16" s="1"/>
  <c r="D21" i="16" a="1"/>
  <c r="D21" i="16" s="1"/>
  <c r="I21" i="16" a="1"/>
  <c r="I21" i="16" s="1"/>
  <c r="C22" i="16" a="1"/>
  <c r="C22" i="16" s="1"/>
  <c r="D22" i="16" a="1"/>
  <c r="D22" i="16" s="1"/>
  <c r="I22" i="16" a="1"/>
  <c r="I22" i="16" s="1"/>
  <c r="C23" i="16" a="1"/>
  <c r="C23" i="16" s="1"/>
  <c r="D23" i="16" a="1"/>
  <c r="D23" i="16" s="1"/>
  <c r="I23" i="16" a="1"/>
  <c r="I23" i="16" s="1"/>
  <c r="C24" i="16" a="1"/>
  <c r="C24" i="16" s="1"/>
  <c r="D24" i="16" a="1"/>
  <c r="D24" i="16" s="1"/>
  <c r="I24" i="16" a="1"/>
  <c r="I24" i="16" s="1"/>
  <c r="C25" i="16" a="1"/>
  <c r="C25" i="16" s="1"/>
  <c r="D25" i="16" a="1"/>
  <c r="D25" i="16" s="1"/>
  <c r="I25" i="16" a="1"/>
  <c r="I25" i="16" s="1"/>
  <c r="C26" i="16" a="1"/>
  <c r="C26" i="16" s="1"/>
  <c r="D26" i="16" a="1"/>
  <c r="D26" i="16" s="1"/>
  <c r="I26" i="16" a="1"/>
  <c r="I26" i="16" s="1"/>
  <c r="C27" i="16" a="1"/>
  <c r="C27" i="16" s="1"/>
  <c r="D27" i="16" a="1"/>
  <c r="D27" i="16" s="1"/>
  <c r="I27" i="16" a="1"/>
  <c r="I27" i="16" s="1"/>
  <c r="C28" i="16" a="1"/>
  <c r="C28" i="16" s="1"/>
  <c r="D28" i="16" a="1"/>
  <c r="D28" i="16" s="1"/>
  <c r="I28" i="16" a="1"/>
  <c r="I28" i="16" s="1"/>
  <c r="C29" i="16" a="1"/>
  <c r="C29" i="16" s="1"/>
  <c r="D29" i="16" a="1"/>
  <c r="D29" i="16" s="1"/>
  <c r="I29" i="16" a="1"/>
  <c r="I29" i="16" s="1"/>
  <c r="C30" i="16" a="1"/>
  <c r="C30" i="16" s="1"/>
  <c r="D30" i="16" a="1"/>
  <c r="D30" i="16" s="1"/>
  <c r="I30" i="16" a="1"/>
  <c r="I30" i="16" s="1"/>
  <c r="J30" i="16" s="1"/>
  <c r="C31" i="16" a="1"/>
  <c r="C31" i="16" s="1"/>
  <c r="D31" i="16" a="1"/>
  <c r="D31" i="16" s="1"/>
  <c r="I31" i="16" a="1"/>
  <c r="I31" i="16" s="1"/>
  <c r="C32" i="16" a="1"/>
  <c r="C32" i="16" s="1"/>
  <c r="D32" i="16" a="1"/>
  <c r="D32" i="16" s="1"/>
  <c r="I32" i="16" a="1"/>
  <c r="I32" i="16" s="1"/>
  <c r="C33" i="16" a="1"/>
  <c r="C33" i="16" s="1"/>
  <c r="D33" i="16" a="1"/>
  <c r="D33" i="16" s="1"/>
  <c r="I33" i="16" a="1"/>
  <c r="I33" i="16" s="1"/>
  <c r="C34" i="16" a="1"/>
  <c r="C34" i="16" s="1"/>
  <c r="D34" i="16" a="1"/>
  <c r="D34" i="16" s="1"/>
  <c r="I34" i="16" a="1"/>
  <c r="I34" i="16" s="1"/>
  <c r="C35" i="16" a="1"/>
  <c r="C35" i="16" s="1"/>
  <c r="D35" i="16" a="1"/>
  <c r="D35" i="16" s="1"/>
  <c r="I35" i="16" a="1"/>
  <c r="I35" i="16" s="1"/>
  <c r="C36" i="16" a="1"/>
  <c r="C36" i="16" s="1"/>
  <c r="D36" i="16" a="1"/>
  <c r="D36" i="16" s="1"/>
  <c r="I36" i="16" a="1"/>
  <c r="I36" i="16" s="1"/>
  <c r="C37" i="16" a="1"/>
  <c r="C37" i="16" s="1"/>
  <c r="D37" i="16" a="1"/>
  <c r="D37" i="16" s="1"/>
  <c r="I37" i="16" a="1"/>
  <c r="I37" i="16" s="1"/>
  <c r="C38" i="16" a="1"/>
  <c r="C38" i="16" s="1"/>
  <c r="D38" i="16" a="1"/>
  <c r="D38" i="16" s="1"/>
  <c r="I38" i="16" a="1"/>
  <c r="I38" i="16" s="1"/>
  <c r="C39" i="16" a="1"/>
  <c r="C39" i="16" s="1"/>
  <c r="D39" i="16" a="1"/>
  <c r="D39" i="16" s="1"/>
  <c r="I39" i="16" a="1"/>
  <c r="I39" i="16" s="1"/>
  <c r="C40" i="16" a="1"/>
  <c r="C40" i="16" s="1"/>
  <c r="D40" i="16" a="1"/>
  <c r="D40" i="16" s="1"/>
  <c r="I40" i="16" a="1"/>
  <c r="I40" i="16" s="1"/>
  <c r="C41" i="16" a="1"/>
  <c r="C41" i="16" s="1"/>
  <c r="D41" i="16" a="1"/>
  <c r="D41" i="16" s="1"/>
  <c r="I41" i="16" a="1"/>
  <c r="I41" i="16" s="1"/>
  <c r="C42" i="16" a="1"/>
  <c r="C42" i="16" s="1"/>
  <c r="D42" i="16" a="1"/>
  <c r="D42" i="16" s="1"/>
  <c r="I42" i="16" a="1"/>
  <c r="I42" i="16" s="1"/>
  <c r="C43" i="16" a="1"/>
  <c r="C43" i="16" s="1"/>
  <c r="D43" i="16" a="1"/>
  <c r="D43" i="16" s="1"/>
  <c r="I43" i="16" a="1"/>
  <c r="I43" i="16" s="1"/>
  <c r="C44" i="16" a="1"/>
  <c r="C44" i="16" s="1"/>
  <c r="D44" i="16" a="1"/>
  <c r="D44" i="16" s="1"/>
  <c r="I44" i="16" a="1"/>
  <c r="I44" i="16" s="1"/>
  <c r="C45" i="16" a="1"/>
  <c r="C45" i="16" s="1"/>
  <c r="D45" i="16" a="1"/>
  <c r="D45" i="16" s="1"/>
  <c r="I45" i="16" a="1"/>
  <c r="I45" i="16" s="1"/>
  <c r="C46" i="16" a="1"/>
  <c r="C46" i="16" s="1"/>
  <c r="D46" i="16" a="1"/>
  <c r="D46" i="16" s="1"/>
  <c r="I46" i="16" a="1"/>
  <c r="I46" i="16" s="1"/>
  <c r="C47" i="16" a="1"/>
  <c r="C47" i="16" s="1"/>
  <c r="D47" i="16" a="1"/>
  <c r="D47" i="16" s="1"/>
  <c r="I47" i="16" a="1"/>
  <c r="I47" i="16" s="1"/>
  <c r="C48" i="16" a="1"/>
  <c r="C48" i="16" s="1"/>
  <c r="D48" i="16" a="1"/>
  <c r="D48" i="16" s="1"/>
  <c r="I48" i="16" a="1"/>
  <c r="I48" i="16" s="1"/>
  <c r="C49" i="16" a="1"/>
  <c r="C49" i="16" s="1"/>
  <c r="D49" i="16" a="1"/>
  <c r="D49" i="16" s="1"/>
  <c r="I49" i="16" a="1"/>
  <c r="I49" i="16" s="1"/>
  <c r="C50" i="16" a="1"/>
  <c r="C50" i="16" s="1"/>
  <c r="D50" i="16" a="1"/>
  <c r="D50" i="16" s="1"/>
  <c r="I50" i="16" a="1"/>
  <c r="I50" i="16" s="1"/>
  <c r="C51" i="16" a="1"/>
  <c r="C51" i="16" s="1"/>
  <c r="D51" i="16" a="1"/>
  <c r="D51" i="16" s="1"/>
  <c r="I51" i="16" a="1"/>
  <c r="I51" i="16" s="1"/>
  <c r="I52" i="16" a="1"/>
  <c r="I52" i="16" s="1"/>
  <c r="I53" i="16" a="1"/>
  <c r="I53" i="16" s="1"/>
  <c r="I54" i="16" a="1"/>
  <c r="I54" i="16" s="1"/>
  <c r="I55" i="16" a="1"/>
  <c r="I55" i="16" s="1"/>
  <c r="J55" i="16" s="1"/>
  <c r="I56" i="16" a="1"/>
  <c r="I56" i="16" s="1"/>
  <c r="J56" i="16" s="1"/>
  <c r="I57" i="16" a="1"/>
  <c r="I57" i="16" s="1"/>
  <c r="J57" i="16" s="1"/>
  <c r="I58" i="16" a="1"/>
  <c r="I58" i="16" s="1"/>
  <c r="I59" i="16" a="1"/>
  <c r="I59" i="16" s="1"/>
  <c r="I60" i="16" a="1"/>
  <c r="I60" i="16" s="1"/>
  <c r="I61" i="16" a="1"/>
  <c r="I61" i="16" s="1"/>
  <c r="I62" i="16" a="1"/>
  <c r="I62" i="16" s="1"/>
  <c r="I63" i="16" a="1"/>
  <c r="I63" i="16" s="1"/>
  <c r="M7" i="10" a="1"/>
  <c r="M7" i="10" s="1"/>
  <c r="A3" i="6" a="1"/>
  <c r="A3" i="6" s="1"/>
  <c r="G1245" i="6" l="1" a="1"/>
  <c r="G1245" i="6" s="1"/>
  <c r="G1330" i="6" a="1"/>
  <c r="G1330" i="6" s="1"/>
  <c r="G1298" i="6" a="1"/>
  <c r="G1298" i="6" s="1"/>
  <c r="G1266" i="6" a="1"/>
  <c r="G1266" i="6" s="1"/>
  <c r="G1234" i="6" a="1"/>
  <c r="G1234" i="6" s="1"/>
  <c r="G1202" i="6" a="1"/>
  <c r="G1202" i="6" s="1"/>
  <c r="G1170" i="6" a="1"/>
  <c r="G1170" i="6" s="1"/>
  <c r="G1138" i="6" a="1"/>
  <c r="G1138" i="6" s="1"/>
  <c r="G1122" i="6" a="1"/>
  <c r="G1122" i="6" s="1"/>
  <c r="G1090" i="6" a="1"/>
  <c r="G1090" i="6" s="1"/>
  <c r="G1058" i="6" a="1"/>
  <c r="G1058" i="6" s="1"/>
  <c r="G1345" i="6" a="1"/>
  <c r="G1345" i="6" s="1"/>
  <c r="G1313" i="6" a="1"/>
  <c r="G1313" i="6" s="1"/>
  <c r="G1281" i="6" a="1"/>
  <c r="G1281" i="6" s="1"/>
  <c r="G1265" i="6" a="1"/>
  <c r="G1265" i="6" s="1"/>
  <c r="G1233" i="6" a="1"/>
  <c r="G1233" i="6" s="1"/>
  <c r="G1217" i="6" a="1"/>
  <c r="G1217" i="6" s="1"/>
  <c r="G1201" i="6" a="1"/>
  <c r="G1201" i="6" s="1"/>
  <c r="G1185" i="6" a="1"/>
  <c r="G1185" i="6" s="1"/>
  <c r="G1169" i="6" a="1"/>
  <c r="G1169" i="6" s="1"/>
  <c r="G1153" i="6" a="1"/>
  <c r="G1153" i="6" s="1"/>
  <c r="G1137" i="6" a="1"/>
  <c r="G1137" i="6" s="1"/>
  <c r="G1121" i="6" a="1"/>
  <c r="G1121" i="6" s="1"/>
  <c r="G1105" i="6" a="1"/>
  <c r="G1105" i="6" s="1"/>
  <c r="G1089" i="6" a="1"/>
  <c r="G1089" i="6" s="1"/>
  <c r="G1073" i="6" a="1"/>
  <c r="G1073" i="6" s="1"/>
  <c r="G1057" i="6" a="1"/>
  <c r="G1057" i="6" s="1"/>
  <c r="G1277" i="6" a="1"/>
  <c r="G1277" i="6" s="1"/>
  <c r="G1346" i="6" a="1"/>
  <c r="G1346" i="6" s="1"/>
  <c r="G1314" i="6" a="1"/>
  <c r="G1314" i="6" s="1"/>
  <c r="G1282" i="6" a="1"/>
  <c r="G1282" i="6" s="1"/>
  <c r="G1250" i="6" a="1"/>
  <c r="G1250" i="6" s="1"/>
  <c r="G1218" i="6" a="1"/>
  <c r="G1218" i="6" s="1"/>
  <c r="G1186" i="6" a="1"/>
  <c r="G1186" i="6" s="1"/>
  <c r="G1154" i="6" a="1"/>
  <c r="G1154" i="6" s="1"/>
  <c r="G1106" i="6" a="1"/>
  <c r="G1106" i="6" s="1"/>
  <c r="G1074" i="6" a="1"/>
  <c r="G1074" i="6" s="1"/>
  <c r="G1329" i="6" a="1"/>
  <c r="G1329" i="6" s="1"/>
  <c r="G1297" i="6" a="1"/>
  <c r="G1297" i="6" s="1"/>
  <c r="G1249" i="6" a="1"/>
  <c r="G1249" i="6" s="1"/>
  <c r="G1344" i="6" a="1"/>
  <c r="G1344" i="6" s="1"/>
  <c r="G1328" i="6" a="1"/>
  <c r="G1328" i="6" s="1"/>
  <c r="G1312" i="6" a="1"/>
  <c r="G1312" i="6" s="1"/>
  <c r="G1296" i="6" a="1"/>
  <c r="G1296" i="6" s="1"/>
  <c r="G1280" i="6" a="1"/>
  <c r="G1280" i="6" s="1"/>
  <c r="G1264" i="6" a="1"/>
  <c r="G1264" i="6" s="1"/>
  <c r="G1248" i="6" a="1"/>
  <c r="G1248" i="6" s="1"/>
  <c r="G1232" i="6" a="1"/>
  <c r="G1232" i="6" s="1"/>
  <c r="G1216" i="6" a="1"/>
  <c r="G1216" i="6" s="1"/>
  <c r="G1200" i="6" a="1"/>
  <c r="G1200" i="6" s="1"/>
  <c r="G1184" i="6" a="1"/>
  <c r="G1184" i="6" s="1"/>
  <c r="G1168" i="6" a="1"/>
  <c r="G1168" i="6" s="1"/>
  <c r="G1152" i="6" a="1"/>
  <c r="G1152" i="6" s="1"/>
  <c r="G1136" i="6" a="1"/>
  <c r="G1136" i="6" s="1"/>
  <c r="G1120" i="6" a="1"/>
  <c r="G1120" i="6" s="1"/>
  <c r="G1104" i="6" a="1"/>
  <c r="G1104" i="6" s="1"/>
  <c r="G1088" i="6" a="1"/>
  <c r="G1088" i="6" s="1"/>
  <c r="G1072" i="6" a="1"/>
  <c r="G1072" i="6" s="1"/>
  <c r="G1056" i="6" a="1"/>
  <c r="G1056" i="6" s="1"/>
  <c r="G1261" i="6" a="1"/>
  <c r="G1261" i="6" s="1"/>
  <c r="G1343" i="6" a="1"/>
  <c r="G1343" i="6" s="1"/>
  <c r="G1327" i="6" a="1"/>
  <c r="G1327" i="6" s="1"/>
  <c r="G1311" i="6" a="1"/>
  <c r="G1311" i="6" s="1"/>
  <c r="G1295" i="6" a="1"/>
  <c r="G1295" i="6" s="1"/>
  <c r="G1279" i="6" a="1"/>
  <c r="G1279" i="6" s="1"/>
  <c r="G1263" i="6" a="1"/>
  <c r="G1263" i="6" s="1"/>
  <c r="G1247" i="6" a="1"/>
  <c r="G1247" i="6" s="1"/>
  <c r="G1231" i="6" a="1"/>
  <c r="G1231" i="6" s="1"/>
  <c r="G1215" i="6" a="1"/>
  <c r="G1215" i="6" s="1"/>
  <c r="G1199" i="6" a="1"/>
  <c r="G1199" i="6" s="1"/>
  <c r="G1183" i="6" a="1"/>
  <c r="G1183" i="6" s="1"/>
  <c r="G1167" i="6" a="1"/>
  <c r="G1167" i="6" s="1"/>
  <c r="G1151" i="6" a="1"/>
  <c r="G1151" i="6" s="1"/>
  <c r="G1135" i="6" a="1"/>
  <c r="G1135" i="6" s="1"/>
  <c r="G1119" i="6" a="1"/>
  <c r="G1119" i="6" s="1"/>
  <c r="G1103" i="6" a="1"/>
  <c r="G1103" i="6" s="1"/>
  <c r="G1087" i="6" a="1"/>
  <c r="G1087" i="6" s="1"/>
  <c r="G1071" i="6" a="1"/>
  <c r="G1071" i="6" s="1"/>
  <c r="G1055" i="6" a="1"/>
  <c r="G1055" i="6" s="1"/>
  <c r="G1342" i="6" a="1"/>
  <c r="G1342" i="6" s="1"/>
  <c r="G1326" i="6" a="1"/>
  <c r="G1326" i="6" s="1"/>
  <c r="G1310" i="6" a="1"/>
  <c r="G1310" i="6" s="1"/>
  <c r="G1294" i="6" a="1"/>
  <c r="G1294" i="6" s="1"/>
  <c r="G1278" i="6" a="1"/>
  <c r="G1278" i="6" s="1"/>
  <c r="G1262" i="6" a="1"/>
  <c r="G1262" i="6" s="1"/>
  <c r="G1246" i="6" a="1"/>
  <c r="G1246" i="6" s="1"/>
  <c r="G1230" i="6" a="1"/>
  <c r="G1230" i="6" s="1"/>
  <c r="G1214" i="6" a="1"/>
  <c r="G1214" i="6" s="1"/>
  <c r="G1198" i="6" a="1"/>
  <c r="G1198" i="6" s="1"/>
  <c r="G1182" i="6" a="1"/>
  <c r="G1182" i="6" s="1"/>
  <c r="G1166" i="6" a="1"/>
  <c r="G1166" i="6" s="1"/>
  <c r="G1150" i="6" a="1"/>
  <c r="G1150" i="6" s="1"/>
  <c r="G1134" i="6" a="1"/>
  <c r="G1134" i="6" s="1"/>
  <c r="G1118" i="6" a="1"/>
  <c r="G1118" i="6" s="1"/>
  <c r="G1102" i="6" a="1"/>
  <c r="G1102" i="6" s="1"/>
  <c r="G1086" i="6" a="1"/>
  <c r="G1086" i="6" s="1"/>
  <c r="G1070" i="6" a="1"/>
  <c r="G1070" i="6" s="1"/>
  <c r="G1054" i="6" a="1"/>
  <c r="G1054" i="6" s="1"/>
  <c r="G1197" i="6" a="1"/>
  <c r="G1197" i="6" s="1"/>
  <c r="G1292" i="6" a="1"/>
  <c r="G1292" i="6" s="1"/>
  <c r="G1212" i="6" a="1"/>
  <c r="G1212" i="6" s="1"/>
  <c r="G1148" i="6" a="1"/>
  <c r="G1148" i="6" s="1"/>
  <c r="G1132" i="6" a="1"/>
  <c r="G1132" i="6" s="1"/>
  <c r="G1116" i="6" a="1"/>
  <c r="G1116" i="6" s="1"/>
  <c r="G1100" i="6" a="1"/>
  <c r="G1100" i="6" s="1"/>
  <c r="G1084" i="6" a="1"/>
  <c r="G1084" i="6" s="1"/>
  <c r="G1068" i="6" a="1"/>
  <c r="G1068" i="6" s="1"/>
  <c r="G1052" i="6" a="1"/>
  <c r="G1052" i="6" s="1"/>
  <c r="G1339" i="6" a="1"/>
  <c r="G1339" i="6" s="1"/>
  <c r="G1323" i="6" a="1"/>
  <c r="G1323" i="6" s="1"/>
  <c r="G1307" i="6" a="1"/>
  <c r="G1307" i="6" s="1"/>
  <c r="G1291" i="6" a="1"/>
  <c r="G1291" i="6" s="1"/>
  <c r="G1275" i="6" a="1"/>
  <c r="G1275" i="6" s="1"/>
  <c r="G1259" i="6" a="1"/>
  <c r="G1259" i="6" s="1"/>
  <c r="G1243" i="6" a="1"/>
  <c r="G1243" i="6" s="1"/>
  <c r="G1227" i="6" a="1"/>
  <c r="G1227" i="6" s="1"/>
  <c r="G1211" i="6" a="1"/>
  <c r="G1211" i="6" s="1"/>
  <c r="G1195" i="6" a="1"/>
  <c r="G1195" i="6" s="1"/>
  <c r="G1179" i="6" a="1"/>
  <c r="G1179" i="6" s="1"/>
  <c r="G1163" i="6" a="1"/>
  <c r="G1163" i="6" s="1"/>
  <c r="G1147" i="6" a="1"/>
  <c r="G1147" i="6" s="1"/>
  <c r="G1131" i="6" a="1"/>
  <c r="G1131" i="6" s="1"/>
  <c r="G1115" i="6" a="1"/>
  <c r="G1115" i="6" s="1"/>
  <c r="G1099" i="6" a="1"/>
  <c r="G1099" i="6" s="1"/>
  <c r="G1083" i="6" a="1"/>
  <c r="G1083" i="6" s="1"/>
  <c r="G1067" i="6" a="1"/>
  <c r="G1067" i="6" s="1"/>
  <c r="G1051" i="6" a="1"/>
  <c r="G1051" i="6" s="1"/>
  <c r="G1341" i="6" a="1"/>
  <c r="G1341" i="6" s="1"/>
  <c r="G1322" i="6" a="1"/>
  <c r="G1322" i="6" s="1"/>
  <c r="G1325" i="6" a="1"/>
  <c r="G1325" i="6" s="1"/>
  <c r="G1213" i="6" a="1"/>
  <c r="G1213" i="6" s="1"/>
  <c r="G1101" i="6" a="1"/>
  <c r="G1101" i="6" s="1"/>
  <c r="G1308" i="6" a="1"/>
  <c r="G1308" i="6" s="1"/>
  <c r="G1180" i="6" a="1"/>
  <c r="G1180" i="6" s="1"/>
  <c r="G1258" i="6" a="1"/>
  <c r="G1258" i="6" s="1"/>
  <c r="G1194" i="6" a="1"/>
  <c r="G1194" i="6" s="1"/>
  <c r="G1098" i="6" a="1"/>
  <c r="G1098" i="6" s="1"/>
  <c r="G1353" i="6" a="1"/>
  <c r="G1353" i="6" s="1"/>
  <c r="G1337" i="6" a="1"/>
  <c r="G1337" i="6" s="1"/>
  <c r="G1321" i="6" a="1"/>
  <c r="G1321" i="6" s="1"/>
  <c r="G1305" i="6" a="1"/>
  <c r="G1305" i="6" s="1"/>
  <c r="G1289" i="6" a="1"/>
  <c r="G1289" i="6" s="1"/>
  <c r="G1273" i="6" a="1"/>
  <c r="G1273" i="6" s="1"/>
  <c r="G1257" i="6" a="1"/>
  <c r="G1257" i="6" s="1"/>
  <c r="G1241" i="6" a="1"/>
  <c r="G1241" i="6" s="1"/>
  <c r="G1225" i="6" a="1"/>
  <c r="G1225" i="6" s="1"/>
  <c r="G1209" i="6" a="1"/>
  <c r="G1209" i="6" s="1"/>
  <c r="G1193" i="6" a="1"/>
  <c r="G1193" i="6" s="1"/>
  <c r="G1177" i="6" a="1"/>
  <c r="G1177" i="6" s="1"/>
  <c r="G1161" i="6" a="1"/>
  <c r="G1161" i="6" s="1"/>
  <c r="G1145" i="6" a="1"/>
  <c r="G1145" i="6" s="1"/>
  <c r="G1129" i="6" a="1"/>
  <c r="G1129" i="6" s="1"/>
  <c r="G1113" i="6" a="1"/>
  <c r="G1113" i="6" s="1"/>
  <c r="G1097" i="6" a="1"/>
  <c r="G1097" i="6" s="1"/>
  <c r="G1081" i="6" a="1"/>
  <c r="G1081" i="6" s="1"/>
  <c r="G1065" i="6" a="1"/>
  <c r="G1065" i="6" s="1"/>
  <c r="G1049" i="6" a="1"/>
  <c r="G1049" i="6" s="1"/>
  <c r="G1149" i="6" a="1"/>
  <c r="G1149" i="6" s="1"/>
  <c r="G1244" i="6" a="1"/>
  <c r="G1244" i="6" s="1"/>
  <c r="G1306" i="6" a="1"/>
  <c r="G1306" i="6" s="1"/>
  <c r="G1146" i="6" a="1"/>
  <c r="G1146" i="6" s="1"/>
  <c r="G1352" i="6" a="1"/>
  <c r="G1352" i="6" s="1"/>
  <c r="G1336" i="6" a="1"/>
  <c r="G1336" i="6" s="1"/>
  <c r="G1320" i="6" a="1"/>
  <c r="G1320" i="6" s="1"/>
  <c r="G1304" i="6" a="1"/>
  <c r="G1304" i="6" s="1"/>
  <c r="G1288" i="6" a="1"/>
  <c r="G1288" i="6" s="1"/>
  <c r="G1272" i="6" a="1"/>
  <c r="G1272" i="6" s="1"/>
  <c r="G1256" i="6" a="1"/>
  <c r="G1256" i="6" s="1"/>
  <c r="G1240" i="6" a="1"/>
  <c r="G1240" i="6" s="1"/>
  <c r="G1224" i="6" a="1"/>
  <c r="G1224" i="6" s="1"/>
  <c r="G1208" i="6" a="1"/>
  <c r="G1208" i="6" s="1"/>
  <c r="G1192" i="6" a="1"/>
  <c r="G1192" i="6" s="1"/>
  <c r="G1176" i="6" a="1"/>
  <c r="G1176" i="6" s="1"/>
  <c r="G1160" i="6" a="1"/>
  <c r="G1160" i="6" s="1"/>
  <c r="G1144" i="6" a="1"/>
  <c r="G1144" i="6" s="1"/>
  <c r="G1128" i="6" a="1"/>
  <c r="G1128" i="6" s="1"/>
  <c r="G1112" i="6" a="1"/>
  <c r="G1112" i="6" s="1"/>
  <c r="G1096" i="6" a="1"/>
  <c r="G1096" i="6" s="1"/>
  <c r="G1080" i="6" a="1"/>
  <c r="G1080" i="6" s="1"/>
  <c r="G1064" i="6" a="1"/>
  <c r="G1064" i="6" s="1"/>
  <c r="G1048" i="6" a="1"/>
  <c r="G1048" i="6" s="1"/>
  <c r="G1229" i="6" a="1"/>
  <c r="G1229" i="6" s="1"/>
  <c r="G1117" i="6" a="1"/>
  <c r="G1117" i="6" s="1"/>
  <c r="G1053" i="6" a="1"/>
  <c r="G1053" i="6" s="1"/>
  <c r="G1260" i="6" a="1"/>
  <c r="G1260" i="6" s="1"/>
  <c r="G1196" i="6" a="1"/>
  <c r="G1196" i="6" s="1"/>
  <c r="G1354" i="6" a="1"/>
  <c r="G1354" i="6" s="1"/>
  <c r="G1274" i="6" a="1"/>
  <c r="G1274" i="6" s="1"/>
  <c r="G1226" i="6" a="1"/>
  <c r="G1226" i="6" s="1"/>
  <c r="G1162" i="6" a="1"/>
  <c r="G1162" i="6" s="1"/>
  <c r="G1082" i="6" a="1"/>
  <c r="G1082" i="6" s="1"/>
  <c r="G1351" i="6" a="1"/>
  <c r="G1351" i="6" s="1"/>
  <c r="G1335" i="6" a="1"/>
  <c r="G1335" i="6" s="1"/>
  <c r="G1319" i="6" a="1"/>
  <c r="G1319" i="6" s="1"/>
  <c r="G1303" i="6" a="1"/>
  <c r="G1303" i="6" s="1"/>
  <c r="G1287" i="6" a="1"/>
  <c r="G1287" i="6" s="1"/>
  <c r="G1271" i="6" a="1"/>
  <c r="G1271" i="6" s="1"/>
  <c r="G1255" i="6" a="1"/>
  <c r="G1255" i="6" s="1"/>
  <c r="G1239" i="6" a="1"/>
  <c r="G1239" i="6" s="1"/>
  <c r="G1223" i="6" a="1"/>
  <c r="G1223" i="6" s="1"/>
  <c r="G1207" i="6" a="1"/>
  <c r="G1207" i="6" s="1"/>
  <c r="G1191" i="6" a="1"/>
  <c r="G1191" i="6" s="1"/>
  <c r="G1175" i="6" a="1"/>
  <c r="G1175" i="6" s="1"/>
  <c r="G1159" i="6" a="1"/>
  <c r="G1159" i="6" s="1"/>
  <c r="G1143" i="6" a="1"/>
  <c r="G1143" i="6" s="1"/>
  <c r="G1127" i="6" a="1"/>
  <c r="G1127" i="6" s="1"/>
  <c r="G1111" i="6" a="1"/>
  <c r="G1111" i="6" s="1"/>
  <c r="G1095" i="6" a="1"/>
  <c r="G1095" i="6" s="1"/>
  <c r="G1079" i="6" a="1"/>
  <c r="G1079" i="6" s="1"/>
  <c r="G1063" i="6" a="1"/>
  <c r="G1063" i="6" s="1"/>
  <c r="G1047" i="6" a="1"/>
  <c r="G1047" i="6" s="1"/>
  <c r="G1133" i="6" a="1"/>
  <c r="G1133" i="6" s="1"/>
  <c r="G1340" i="6" a="1"/>
  <c r="G1340" i="6" s="1"/>
  <c r="G1228" i="6" a="1"/>
  <c r="G1228" i="6" s="1"/>
  <c r="G1338" i="6" a="1"/>
  <c r="G1338" i="6" s="1"/>
  <c r="G1242" i="6" a="1"/>
  <c r="G1242" i="6" s="1"/>
  <c r="G1178" i="6" a="1"/>
  <c r="G1178" i="6" s="1"/>
  <c r="G1114" i="6" a="1"/>
  <c r="G1114" i="6" s="1"/>
  <c r="G1050" i="6" a="1"/>
  <c r="G1050" i="6" s="1"/>
  <c r="G1350" i="6" a="1"/>
  <c r="G1350" i="6" s="1"/>
  <c r="G1334" i="6" a="1"/>
  <c r="G1334" i="6" s="1"/>
  <c r="G1318" i="6" a="1"/>
  <c r="G1318" i="6" s="1"/>
  <c r="G1302" i="6" a="1"/>
  <c r="G1302" i="6" s="1"/>
  <c r="G1286" i="6" a="1"/>
  <c r="G1286" i="6" s="1"/>
  <c r="G1270" i="6" a="1"/>
  <c r="G1270" i="6" s="1"/>
  <c r="G1254" i="6" a="1"/>
  <c r="G1254" i="6" s="1"/>
  <c r="G1238" i="6" a="1"/>
  <c r="G1238" i="6" s="1"/>
  <c r="G1222" i="6" a="1"/>
  <c r="G1222" i="6" s="1"/>
  <c r="G1206" i="6" a="1"/>
  <c r="G1206" i="6" s="1"/>
  <c r="G1190" i="6" a="1"/>
  <c r="G1190" i="6" s="1"/>
  <c r="G1174" i="6" a="1"/>
  <c r="G1174" i="6" s="1"/>
  <c r="G1158" i="6" a="1"/>
  <c r="G1158" i="6" s="1"/>
  <c r="G1142" i="6" a="1"/>
  <c r="G1142" i="6" s="1"/>
  <c r="G1126" i="6" a="1"/>
  <c r="G1126" i="6" s="1"/>
  <c r="G1110" i="6" a="1"/>
  <c r="G1110" i="6" s="1"/>
  <c r="G1094" i="6" a="1"/>
  <c r="G1094" i="6" s="1"/>
  <c r="G1078" i="6" a="1"/>
  <c r="G1078" i="6" s="1"/>
  <c r="G1062" i="6" a="1"/>
  <c r="G1062" i="6" s="1"/>
  <c r="G1046" i="6" a="1"/>
  <c r="G1046" i="6" s="1"/>
  <c r="G1293" i="6" a="1"/>
  <c r="G1293" i="6" s="1"/>
  <c r="G1165" i="6" a="1"/>
  <c r="G1165" i="6" s="1"/>
  <c r="G1069" i="6" a="1"/>
  <c r="G1069" i="6" s="1"/>
  <c r="G1324" i="6" a="1"/>
  <c r="G1324" i="6" s="1"/>
  <c r="G1164" i="6" a="1"/>
  <c r="G1164" i="6" s="1"/>
  <c r="G1290" i="6" a="1"/>
  <c r="G1290" i="6" s="1"/>
  <c r="G1210" i="6" a="1"/>
  <c r="G1210" i="6" s="1"/>
  <c r="G1130" i="6" a="1"/>
  <c r="G1130" i="6" s="1"/>
  <c r="G1066" i="6" a="1"/>
  <c r="G1066" i="6" s="1"/>
  <c r="G1349" i="6" a="1"/>
  <c r="G1349" i="6" s="1"/>
  <c r="G1333" i="6" a="1"/>
  <c r="G1333" i="6" s="1"/>
  <c r="G1317" i="6" a="1"/>
  <c r="G1317" i="6" s="1"/>
  <c r="G1301" i="6" a="1"/>
  <c r="G1301" i="6" s="1"/>
  <c r="G1285" i="6" a="1"/>
  <c r="G1285" i="6" s="1"/>
  <c r="G1269" i="6" a="1"/>
  <c r="G1269" i="6" s="1"/>
  <c r="G1253" i="6" a="1"/>
  <c r="G1253" i="6" s="1"/>
  <c r="G1237" i="6" a="1"/>
  <c r="G1237" i="6" s="1"/>
  <c r="G1221" i="6" a="1"/>
  <c r="G1221" i="6" s="1"/>
  <c r="G1205" i="6" a="1"/>
  <c r="G1205" i="6" s="1"/>
  <c r="G1189" i="6" a="1"/>
  <c r="G1189" i="6" s="1"/>
  <c r="G1173" i="6" a="1"/>
  <c r="G1173" i="6" s="1"/>
  <c r="G1157" i="6" a="1"/>
  <c r="G1157" i="6" s="1"/>
  <c r="G1141" i="6" a="1"/>
  <c r="G1141" i="6" s="1"/>
  <c r="G1125" i="6" a="1"/>
  <c r="G1125" i="6" s="1"/>
  <c r="G1109" i="6" a="1"/>
  <c r="G1109" i="6" s="1"/>
  <c r="G1093" i="6" a="1"/>
  <c r="G1093" i="6" s="1"/>
  <c r="G1077" i="6" a="1"/>
  <c r="G1077" i="6" s="1"/>
  <c r="G1061" i="6" a="1"/>
  <c r="G1061" i="6" s="1"/>
  <c r="G1045" i="6" a="1"/>
  <c r="G1045" i="6" s="1"/>
  <c r="G1108" i="6" a="1"/>
  <c r="G1108" i="6" s="1"/>
  <c r="G1092" i="6" a="1"/>
  <c r="G1092" i="6" s="1"/>
  <c r="G1076" i="6" a="1"/>
  <c r="G1076" i="6" s="1"/>
  <c r="G1060" i="6" a="1"/>
  <c r="G1060" i="6" s="1"/>
  <c r="G1044" i="6" a="1"/>
  <c r="G1044" i="6" s="1"/>
  <c r="G1309" i="6" a="1"/>
  <c r="G1309" i="6" s="1"/>
  <c r="G1181" i="6" a="1"/>
  <c r="G1181" i="6" s="1"/>
  <c r="G1085" i="6" a="1"/>
  <c r="G1085" i="6" s="1"/>
  <c r="G1276" i="6" a="1"/>
  <c r="G1276" i="6" s="1"/>
  <c r="G1348" i="6" a="1"/>
  <c r="G1348" i="6" s="1"/>
  <c r="G1332" i="6" a="1"/>
  <c r="G1332" i="6" s="1"/>
  <c r="G1316" i="6" a="1"/>
  <c r="G1316" i="6" s="1"/>
  <c r="G1300" i="6" a="1"/>
  <c r="G1300" i="6" s="1"/>
  <c r="G1284" i="6" a="1"/>
  <c r="G1284" i="6" s="1"/>
  <c r="G1268" i="6" a="1"/>
  <c r="G1268" i="6" s="1"/>
  <c r="G1252" i="6" a="1"/>
  <c r="G1252" i="6" s="1"/>
  <c r="G1236" i="6" a="1"/>
  <c r="G1236" i="6" s="1"/>
  <c r="G1220" i="6" a="1"/>
  <c r="G1220" i="6" s="1"/>
  <c r="G1204" i="6" a="1"/>
  <c r="G1204" i="6" s="1"/>
  <c r="G1188" i="6" a="1"/>
  <c r="G1188" i="6" s="1"/>
  <c r="G1172" i="6" a="1"/>
  <c r="G1172" i="6" s="1"/>
  <c r="G1156" i="6" a="1"/>
  <c r="G1156" i="6" s="1"/>
  <c r="G1140" i="6" a="1"/>
  <c r="G1140" i="6" s="1"/>
  <c r="G1124" i="6" a="1"/>
  <c r="G1124" i="6" s="1"/>
  <c r="G1347" i="6" a="1"/>
  <c r="G1347" i="6" s="1"/>
  <c r="G1331" i="6" a="1"/>
  <c r="G1331" i="6" s="1"/>
  <c r="G1315" i="6" a="1"/>
  <c r="G1315" i="6" s="1"/>
  <c r="G1299" i="6" a="1"/>
  <c r="G1299" i="6" s="1"/>
  <c r="G1283" i="6" a="1"/>
  <c r="G1283" i="6" s="1"/>
  <c r="G1267" i="6" a="1"/>
  <c r="G1267" i="6" s="1"/>
  <c r="G1251" i="6" a="1"/>
  <c r="G1251" i="6" s="1"/>
  <c r="G1235" i="6" a="1"/>
  <c r="G1235" i="6" s="1"/>
  <c r="G1219" i="6" a="1"/>
  <c r="G1219" i="6" s="1"/>
  <c r="G1203" i="6" a="1"/>
  <c r="G1203" i="6" s="1"/>
  <c r="G1187" i="6" a="1"/>
  <c r="G1187" i="6" s="1"/>
  <c r="G1171" i="6" a="1"/>
  <c r="G1171" i="6" s="1"/>
  <c r="G1155" i="6" a="1"/>
  <c r="G1155" i="6" s="1"/>
  <c r="G1139" i="6" a="1"/>
  <c r="G1139" i="6" s="1"/>
  <c r="G1123" i="6" a="1"/>
  <c r="G1123" i="6" s="1"/>
  <c r="G1107" i="6" a="1"/>
  <c r="G1107" i="6" s="1"/>
  <c r="G1091" i="6" a="1"/>
  <c r="G1091" i="6" s="1"/>
  <c r="G1075" i="6" a="1"/>
  <c r="G1075" i="6" s="1"/>
  <c r="G1059" i="6" a="1"/>
  <c r="G1059" i="6" s="1"/>
  <c r="G1043" i="6" a="1"/>
  <c r="G1043" i="6" s="1"/>
  <c r="G1042" i="6" a="1"/>
  <c r="G1042" i="6" s="1"/>
  <c r="G1036" i="6" a="1"/>
  <c r="G1036" i="6" s="1"/>
  <c r="G1034" i="6" a="1"/>
  <c r="G1034" i="6" s="1"/>
  <c r="G1018" i="6" a="1"/>
  <c r="G1018" i="6" s="1"/>
  <c r="G1033" i="6" a="1"/>
  <c r="G1033" i="6" s="1"/>
  <c r="G1017" i="6" a="1"/>
  <c r="G1017" i="6" s="1"/>
  <c r="G1035" i="6" a="1"/>
  <c r="G1035" i="6" s="1"/>
  <c r="G1032" i="6" a="1"/>
  <c r="G1032" i="6" s="1"/>
  <c r="G1016" i="6" a="1"/>
  <c r="G1016" i="6" s="1"/>
  <c r="G1020" i="6" a="1"/>
  <c r="G1020" i="6" s="1"/>
  <c r="G1031" i="6" a="1"/>
  <c r="G1031" i="6" s="1"/>
  <c r="G1015" i="6" a="1"/>
  <c r="G1015" i="6" s="1"/>
  <c r="G1030" i="6" a="1"/>
  <c r="G1030" i="6" s="1"/>
  <c r="G1014" i="6" a="1"/>
  <c r="G1014" i="6" s="1"/>
  <c r="G1019" i="6" a="1"/>
  <c r="G1019" i="6" s="1"/>
  <c r="G1029" i="6" a="1"/>
  <c r="G1029" i="6" s="1"/>
  <c r="G1013" i="6" a="1"/>
  <c r="G1013" i="6" s="1"/>
  <c r="G1028" i="6" a="1"/>
  <c r="G1028" i="6" s="1"/>
  <c r="G1012" i="6" a="1"/>
  <c r="G1012" i="6" s="1"/>
  <c r="G1027" i="6" a="1"/>
  <c r="G1027" i="6" s="1"/>
  <c r="G1011" i="6" a="1"/>
  <c r="G1011" i="6" s="1"/>
  <c r="G1026" i="6" a="1"/>
  <c r="G1026" i="6" s="1"/>
  <c r="G1010" i="6" a="1"/>
  <c r="G1010" i="6" s="1"/>
  <c r="G1009" i="6" a="1"/>
  <c r="G1009" i="6" s="1"/>
  <c r="G1025" i="6" a="1"/>
  <c r="G1025" i="6" s="1"/>
  <c r="G1040" i="6" a="1"/>
  <c r="G1040" i="6" s="1"/>
  <c r="G1024" i="6" a="1"/>
  <c r="G1024" i="6" s="1"/>
  <c r="G1008" i="6" a="1"/>
  <c r="G1008" i="6" s="1"/>
  <c r="G1039" i="6" a="1"/>
  <c r="G1039" i="6" s="1"/>
  <c r="G1023" i="6" a="1"/>
  <c r="G1023" i="6" s="1"/>
  <c r="G1007" i="6" a="1"/>
  <c r="G1007" i="6" s="1"/>
  <c r="G1041" i="6" a="1"/>
  <c r="G1041" i="6" s="1"/>
  <c r="G1038" i="6" a="1"/>
  <c r="G1038" i="6" s="1"/>
  <c r="G1022" i="6" a="1"/>
  <c r="G1022" i="6" s="1"/>
  <c r="G1006" i="6" a="1"/>
  <c r="G1006" i="6" s="1"/>
  <c r="G1037" i="6" a="1"/>
  <c r="G1037" i="6" s="1"/>
  <c r="G1021" i="6" a="1"/>
  <c r="G1021" i="6" s="1"/>
  <c r="G1005" i="6" a="1"/>
  <c r="G1005" i="6" s="1"/>
  <c r="J31" i="16"/>
  <c r="E26" i="16"/>
  <c r="P15" i="16"/>
  <c r="P11" i="16"/>
  <c r="E47" i="16"/>
  <c r="E18" i="17" a="1"/>
  <c r="E18" i="17" s="1"/>
  <c r="F18" i="17" s="1"/>
  <c r="E19" i="17" a="1"/>
  <c r="E19" i="17" s="1"/>
  <c r="F19" i="17" s="1"/>
  <c r="B17" i="17"/>
  <c r="C11" i="17"/>
  <c r="P7" i="16"/>
  <c r="J41" i="16"/>
  <c r="E36" i="16"/>
  <c r="E31" i="16"/>
  <c r="J15" i="16"/>
  <c r="J11" i="16"/>
  <c r="J7" i="16"/>
  <c r="J46" i="16"/>
  <c r="E41" i="16"/>
  <c r="J25" i="16"/>
  <c r="E20" i="16"/>
  <c r="E15" i="16"/>
  <c r="E11" i="16"/>
  <c r="E7" i="16"/>
  <c r="J52" i="16"/>
  <c r="J51" i="16"/>
  <c r="E46" i="16"/>
  <c r="J35" i="16"/>
  <c r="E25" i="16"/>
  <c r="J40" i="16"/>
  <c r="E35" i="16"/>
  <c r="E30" i="16"/>
  <c r="J19" i="16"/>
  <c r="P14" i="16"/>
  <c r="P10" i="16"/>
  <c r="P6" i="16"/>
  <c r="J63" i="16"/>
  <c r="J45" i="16"/>
  <c r="E40" i="16"/>
  <c r="J24" i="16"/>
  <c r="E19" i="16"/>
  <c r="J14" i="16"/>
  <c r="J10" i="16"/>
  <c r="J6" i="16"/>
  <c r="J61" i="16"/>
  <c r="E45" i="16"/>
  <c r="J29" i="16"/>
  <c r="E24" i="16"/>
  <c r="E14" i="16"/>
  <c r="E10" i="16"/>
  <c r="E6" i="16"/>
  <c r="J50" i="16"/>
  <c r="J34" i="16"/>
  <c r="J60" i="16"/>
  <c r="E50" i="16"/>
  <c r="J39" i="16"/>
  <c r="E34" i="16"/>
  <c r="E29" i="16"/>
  <c r="J62" i="16"/>
  <c r="J59" i="16"/>
  <c r="J44" i="16"/>
  <c r="E39" i="16"/>
  <c r="J23" i="16"/>
  <c r="E18" i="16"/>
  <c r="P13" i="16"/>
  <c r="P9" i="16"/>
  <c r="P5" i="16"/>
  <c r="E51" i="16"/>
  <c r="J58" i="16"/>
  <c r="J49" i="16"/>
  <c r="E44" i="16"/>
  <c r="J33" i="16"/>
  <c r="J28" i="16"/>
  <c r="E23" i="16"/>
  <c r="J13" i="16"/>
  <c r="J9" i="16"/>
  <c r="J5" i="16"/>
  <c r="E49" i="16"/>
  <c r="E33" i="16"/>
  <c r="E28" i="16"/>
  <c r="J17" i="16"/>
  <c r="E13" i="16"/>
  <c r="E9" i="16"/>
  <c r="E5" i="16"/>
  <c r="J38" i="16"/>
  <c r="J43" i="16"/>
  <c r="E38" i="16"/>
  <c r="J22" i="16"/>
  <c r="E17" i="16"/>
  <c r="J36" i="16"/>
  <c r="E43" i="16"/>
  <c r="J32" i="16"/>
  <c r="J27" i="16"/>
  <c r="E22" i="16"/>
  <c r="P12" i="16"/>
  <c r="P8" i="16"/>
  <c r="P4" i="16"/>
  <c r="E48" i="16"/>
  <c r="J37" i="16"/>
  <c r="E32" i="16"/>
  <c r="E27" i="16"/>
  <c r="J12" i="16"/>
  <c r="J8" i="16"/>
  <c r="J4" i="16"/>
  <c r="J53" i="16"/>
  <c r="J48" i="16"/>
  <c r="J42" i="16"/>
  <c r="J21" i="16"/>
  <c r="E16" i="16"/>
  <c r="E12" i="16"/>
  <c r="E8" i="16"/>
  <c r="E4" i="16"/>
  <c r="J54" i="16"/>
  <c r="E37" i="16"/>
  <c r="J47" i="16"/>
  <c r="E42" i="16"/>
  <c r="J26" i="16"/>
  <c r="E21" i="16"/>
  <c r="J12" i="10" a="1"/>
  <c r="J12" i="10" s="1"/>
  <c r="M9" i="10" a="1"/>
  <c r="M9" i="10" s="1"/>
  <c r="N13" i="10" a="1"/>
  <c r="N13" i="10" s="1"/>
  <c r="M11" i="10" a="1"/>
  <c r="M11" i="10" s="1"/>
  <c r="J9" i="10" a="1"/>
  <c r="J9" i="10" s="1"/>
  <c r="J14" i="10" a="1"/>
  <c r="J14" i="10" s="1"/>
  <c r="N11" i="10" a="1"/>
  <c r="N11" i="10" s="1"/>
  <c r="J11" i="10" a="1"/>
  <c r="J11" i="10" s="1"/>
  <c r="M15" i="10" a="1"/>
  <c r="M15" i="10" s="1"/>
  <c r="M13" i="10" a="1"/>
  <c r="M13" i="10" s="1"/>
  <c r="N8" i="10" a="1"/>
  <c r="N8" i="10" s="1"/>
  <c r="J13" i="10" a="1"/>
  <c r="J13" i="10" s="1"/>
  <c r="N10" i="10" a="1"/>
  <c r="N10" i="10" s="1"/>
  <c r="M8" i="10" a="1"/>
  <c r="M8" i="10" s="1"/>
  <c r="N15" i="10" a="1"/>
  <c r="N15" i="10" s="1"/>
  <c r="J15" i="10" a="1"/>
  <c r="J15" i="10" s="1"/>
  <c r="N12" i="10" a="1"/>
  <c r="N12" i="10" s="1"/>
  <c r="M10" i="10" a="1"/>
  <c r="M10" i="10" s="1"/>
  <c r="G7" i="10" a="1"/>
  <c r="G7" i="10" s="1"/>
  <c r="N9" i="10" a="1"/>
  <c r="N9" i="10" s="1"/>
  <c r="J8" i="10" a="1"/>
  <c r="J8" i="10" s="1"/>
  <c r="N14" i="10" a="1"/>
  <c r="N14" i="10" s="1"/>
  <c r="M12" i="10" a="1"/>
  <c r="M12" i="10" s="1"/>
  <c r="J10" i="10" a="1"/>
  <c r="J10" i="10" s="1"/>
  <c r="N7" i="10" a="1"/>
  <c r="N7" i="10" s="1"/>
  <c r="M14" i="10" a="1"/>
  <c r="M14" i="10" s="1"/>
  <c r="G991" i="6" a="1"/>
  <c r="G991" i="6" s="1"/>
  <c r="G967" i="6" a="1"/>
  <c r="G967" i="6" s="1"/>
  <c r="G939" i="6" a="1"/>
  <c r="G939" i="6" s="1"/>
  <c r="G910" i="6" a="1"/>
  <c r="G910" i="6" s="1"/>
  <c r="G881" i="6" a="1"/>
  <c r="G881" i="6" s="1"/>
  <c r="G851" i="6" a="1"/>
  <c r="G851" i="6" s="1"/>
  <c r="G827" i="6" a="1"/>
  <c r="G827" i="6" s="1"/>
  <c r="G798" i="6" a="1"/>
  <c r="G798" i="6" s="1"/>
  <c r="G769" i="6" a="1"/>
  <c r="G769" i="6" s="1"/>
  <c r="G740" i="6" a="1"/>
  <c r="G740" i="6" s="1"/>
  <c r="G710" i="6" a="1"/>
  <c r="G710" i="6" s="1"/>
  <c r="G683" i="6" a="1"/>
  <c r="G683" i="6" s="1"/>
  <c r="G659" i="6" a="1"/>
  <c r="G659" i="6" s="1"/>
  <c r="G629" i="6" a="1"/>
  <c r="G629" i="6" s="1"/>
  <c r="G601" i="6" a="1"/>
  <c r="G601" i="6" s="1"/>
  <c r="G571" i="6" a="1"/>
  <c r="G571" i="6" s="1"/>
  <c r="G542" i="6" a="1"/>
  <c r="G542" i="6" s="1"/>
  <c r="G517" i="6" a="1"/>
  <c r="G517" i="6" s="1"/>
  <c r="G487" i="6" a="1"/>
  <c r="G487" i="6" s="1"/>
  <c r="G458" i="6" a="1"/>
  <c r="G458" i="6" s="1"/>
  <c r="G427" i="6" a="1"/>
  <c r="G427" i="6" s="1"/>
  <c r="G392" i="6" a="1"/>
  <c r="G392" i="6" s="1"/>
  <c r="G317" i="6" a="1"/>
  <c r="G317" i="6" s="1"/>
  <c r="G226" i="6" a="1"/>
  <c r="G226" i="6" s="1"/>
  <c r="G147" i="6" a="1"/>
  <c r="G147" i="6" s="1"/>
  <c r="G67" i="6" a="1"/>
  <c r="G67" i="6" s="1"/>
  <c r="G990" i="6" a="1"/>
  <c r="G990" i="6" s="1"/>
  <c r="G966" i="6" a="1"/>
  <c r="G966" i="6" s="1"/>
  <c r="G938" i="6" a="1"/>
  <c r="G938" i="6" s="1"/>
  <c r="G908" i="6" a="1"/>
  <c r="G908" i="6" s="1"/>
  <c r="G879" i="6" a="1"/>
  <c r="G879" i="6" s="1"/>
  <c r="G850" i="6" a="1"/>
  <c r="G850" i="6" s="1"/>
  <c r="G822" i="6" a="1"/>
  <c r="G822" i="6" s="1"/>
  <c r="G797" i="6" a="1"/>
  <c r="G797" i="6" s="1"/>
  <c r="G768" i="6" a="1"/>
  <c r="G768" i="6" s="1"/>
  <c r="G739" i="6" a="1"/>
  <c r="G739" i="6" s="1"/>
  <c r="G682" i="6" a="1"/>
  <c r="G682" i="6" s="1"/>
  <c r="G653" i="6" a="1"/>
  <c r="G653" i="6" s="1"/>
  <c r="G600" i="6" a="1"/>
  <c r="G600" i="6" s="1"/>
  <c r="G570" i="6" a="1"/>
  <c r="G570" i="6" s="1"/>
  <c r="G541" i="6" a="1"/>
  <c r="G541" i="6" s="1"/>
  <c r="G511" i="6" a="1"/>
  <c r="G511" i="6" s="1"/>
  <c r="G486" i="6" a="1"/>
  <c r="G486" i="6" s="1"/>
  <c r="G457" i="6" a="1"/>
  <c r="G457" i="6" s="1"/>
  <c r="G426" i="6" a="1"/>
  <c r="G426" i="6" s="1"/>
  <c r="G384" i="6" a="1"/>
  <c r="G384" i="6" s="1"/>
  <c r="G316" i="6" a="1"/>
  <c r="G316" i="6" s="1"/>
  <c r="G225" i="6" a="1"/>
  <c r="G225" i="6" s="1"/>
  <c r="G146" i="6" a="1"/>
  <c r="G146" i="6" s="1"/>
  <c r="G53" i="6" a="1"/>
  <c r="G53" i="6" s="1"/>
  <c r="G989" i="6" a="1"/>
  <c r="G989" i="6" s="1"/>
  <c r="G965" i="6" a="1"/>
  <c r="G965" i="6" s="1"/>
  <c r="G936" i="6" a="1"/>
  <c r="G936" i="6" s="1"/>
  <c r="G907" i="6" a="1"/>
  <c r="G907" i="6" s="1"/>
  <c r="G878" i="6" a="1"/>
  <c r="G878" i="6" s="1"/>
  <c r="G849" i="6" a="1"/>
  <c r="G849" i="6" s="1"/>
  <c r="G821" i="6" a="1"/>
  <c r="G821" i="6" s="1"/>
  <c r="G796" i="6" a="1"/>
  <c r="G796" i="6" s="1"/>
  <c r="G766" i="6" a="1"/>
  <c r="G766" i="6" s="1"/>
  <c r="G737" i="6" a="1"/>
  <c r="G737" i="6" s="1"/>
  <c r="G709" i="6" a="1"/>
  <c r="G709" i="6" s="1"/>
  <c r="G680" i="6" a="1"/>
  <c r="G680" i="6" s="1"/>
  <c r="G652" i="6" a="1"/>
  <c r="G652" i="6" s="1"/>
  <c r="G628" i="6" a="1"/>
  <c r="G628" i="6" s="1"/>
  <c r="G598" i="6" a="1"/>
  <c r="G598" i="6" s="1"/>
  <c r="G569" i="6" a="1"/>
  <c r="G569" i="6" s="1"/>
  <c r="G539" i="6" a="1"/>
  <c r="G539" i="6" s="1"/>
  <c r="G510" i="6" a="1"/>
  <c r="G510" i="6" s="1"/>
  <c r="G485" i="6" a="1"/>
  <c r="G485" i="6" s="1"/>
  <c r="G455" i="6" a="1"/>
  <c r="G455" i="6" s="1"/>
  <c r="G425" i="6" a="1"/>
  <c r="G425" i="6" s="1"/>
  <c r="G380" i="6" a="1"/>
  <c r="G380" i="6" s="1"/>
  <c r="G303" i="6" a="1"/>
  <c r="G303" i="6" s="1"/>
  <c r="G224" i="6" a="1"/>
  <c r="G224" i="6" s="1"/>
  <c r="G132" i="6" a="1"/>
  <c r="G132" i="6" s="1"/>
  <c r="G52" i="6" a="1"/>
  <c r="G52" i="6" s="1"/>
  <c r="G1004" i="6" a="1"/>
  <c r="G1004" i="6" s="1"/>
  <c r="G988" i="6" a="1"/>
  <c r="G988" i="6" s="1"/>
  <c r="G959" i="6" a="1"/>
  <c r="G959" i="6" s="1"/>
  <c r="G935" i="6" a="1"/>
  <c r="G935" i="6" s="1"/>
  <c r="G906" i="6" a="1"/>
  <c r="G906" i="6" s="1"/>
  <c r="G877" i="6" a="1"/>
  <c r="G877" i="6" s="1"/>
  <c r="G848" i="6" a="1"/>
  <c r="G848" i="6" s="1"/>
  <c r="G820" i="6" a="1"/>
  <c r="G820" i="6" s="1"/>
  <c r="G790" i="6" a="1"/>
  <c r="G790" i="6" s="1"/>
  <c r="G765" i="6" a="1"/>
  <c r="G765" i="6" s="1"/>
  <c r="G736" i="6" a="1"/>
  <c r="G736" i="6" s="1"/>
  <c r="G707" i="6" a="1"/>
  <c r="G707" i="6" s="1"/>
  <c r="G679" i="6" a="1"/>
  <c r="G679" i="6" s="1"/>
  <c r="G651" i="6" a="1"/>
  <c r="G651" i="6" s="1"/>
  <c r="G622" i="6" a="1"/>
  <c r="G622" i="6" s="1"/>
  <c r="G597" i="6" a="1"/>
  <c r="G597" i="6" s="1"/>
  <c r="G567" i="6" a="1"/>
  <c r="G567" i="6" s="1"/>
  <c r="G538" i="6" a="1"/>
  <c r="G538" i="6" s="1"/>
  <c r="G509" i="6" a="1"/>
  <c r="G509" i="6" s="1"/>
  <c r="G479" i="6" a="1"/>
  <c r="G479" i="6" s="1"/>
  <c r="G454" i="6" a="1"/>
  <c r="G454" i="6" s="1"/>
  <c r="G423" i="6" a="1"/>
  <c r="G423" i="6" s="1"/>
  <c r="G379" i="6" a="1"/>
  <c r="G379" i="6" s="1"/>
  <c r="G302" i="6" a="1"/>
  <c r="G302" i="6" s="1"/>
  <c r="G211" i="6" a="1"/>
  <c r="G211" i="6" s="1"/>
  <c r="G131" i="6" a="1"/>
  <c r="G131" i="6" s="1"/>
  <c r="G51" i="6" a="1"/>
  <c r="G51" i="6" s="1"/>
  <c r="G1003" i="6" a="1"/>
  <c r="G1003" i="6" s="1"/>
  <c r="G987" i="6" a="1"/>
  <c r="G987" i="6" s="1"/>
  <c r="G958" i="6" a="1"/>
  <c r="G958" i="6" s="1"/>
  <c r="G934" i="6" a="1"/>
  <c r="G934" i="6" s="1"/>
  <c r="G904" i="6" a="1"/>
  <c r="G904" i="6" s="1"/>
  <c r="G875" i="6" a="1"/>
  <c r="G875" i="6" s="1"/>
  <c r="G847" i="6" a="1"/>
  <c r="G847" i="6" s="1"/>
  <c r="G818" i="6" a="1"/>
  <c r="G818" i="6" s="1"/>
  <c r="G789" i="6" a="1"/>
  <c r="G789" i="6" s="1"/>
  <c r="G764" i="6" a="1"/>
  <c r="G764" i="6" s="1"/>
  <c r="G735" i="6" a="1"/>
  <c r="G735" i="6" s="1"/>
  <c r="G706" i="6" a="1"/>
  <c r="G706" i="6" s="1"/>
  <c r="G678" i="6" a="1"/>
  <c r="G678" i="6" s="1"/>
  <c r="G649" i="6" a="1"/>
  <c r="G649" i="6" s="1"/>
  <c r="G621" i="6" a="1"/>
  <c r="G621" i="6" s="1"/>
  <c r="G596" i="6" a="1"/>
  <c r="G596" i="6" s="1"/>
  <c r="G566" i="6" a="1"/>
  <c r="G566" i="6" s="1"/>
  <c r="G537" i="6" a="1"/>
  <c r="G537" i="6" s="1"/>
  <c r="G507" i="6" a="1"/>
  <c r="G507" i="6" s="1"/>
  <c r="G478" i="6" a="1"/>
  <c r="G478" i="6" s="1"/>
  <c r="G453" i="6" a="1"/>
  <c r="G453" i="6" s="1"/>
  <c r="G416" i="6" a="1"/>
  <c r="G416" i="6" s="1"/>
  <c r="G378" i="6" a="1"/>
  <c r="G378" i="6" s="1"/>
  <c r="G301" i="6" a="1"/>
  <c r="G301" i="6" s="1"/>
  <c r="G210" i="6" a="1"/>
  <c r="G210" i="6" s="1"/>
  <c r="G130" i="6" a="1"/>
  <c r="G130" i="6" s="1"/>
  <c r="G37" i="6" a="1"/>
  <c r="G37" i="6" s="1"/>
  <c r="G1002" i="6" a="1"/>
  <c r="G1002" i="6" s="1"/>
  <c r="G986" i="6" a="1"/>
  <c r="G986" i="6" s="1"/>
  <c r="G957" i="6" a="1"/>
  <c r="G957" i="6" s="1"/>
  <c r="G928" i="6" a="1"/>
  <c r="G928" i="6" s="1"/>
  <c r="G903" i="6" a="1"/>
  <c r="G903" i="6" s="1"/>
  <c r="G874" i="6" a="1"/>
  <c r="G874" i="6" s="1"/>
  <c r="G845" i="6" a="1"/>
  <c r="G845" i="6" s="1"/>
  <c r="G817" i="6" a="1"/>
  <c r="G817" i="6" s="1"/>
  <c r="G788" i="6" a="1"/>
  <c r="G788" i="6" s="1"/>
  <c r="G759" i="6" a="1"/>
  <c r="G759" i="6" s="1"/>
  <c r="G729" i="6" a="1"/>
  <c r="G729" i="6" s="1"/>
  <c r="G705" i="6" a="1"/>
  <c r="G705" i="6" s="1"/>
  <c r="G676" i="6" a="1"/>
  <c r="G676" i="6" s="1"/>
  <c r="G648" i="6" a="1"/>
  <c r="G648" i="6" s="1"/>
  <c r="G620" i="6" a="1"/>
  <c r="G620" i="6" s="1"/>
  <c r="G590" i="6" a="1"/>
  <c r="G590" i="6" s="1"/>
  <c r="G565" i="6" a="1"/>
  <c r="G565" i="6" s="1"/>
  <c r="G535" i="6" a="1"/>
  <c r="G535" i="6" s="1"/>
  <c r="G506" i="6" a="1"/>
  <c r="G506" i="6" s="1"/>
  <c r="G477" i="6" a="1"/>
  <c r="G477" i="6" s="1"/>
  <c r="G447" i="6" a="1"/>
  <c r="G447" i="6" s="1"/>
  <c r="G415" i="6" a="1"/>
  <c r="G415" i="6" s="1"/>
  <c r="G376" i="6" a="1"/>
  <c r="G376" i="6" s="1"/>
  <c r="G287" i="6" a="1"/>
  <c r="G287" i="6" s="1"/>
  <c r="G209" i="6" a="1"/>
  <c r="G209" i="6" s="1"/>
  <c r="G116" i="6" a="1"/>
  <c r="G116" i="6" s="1"/>
  <c r="G36" i="6" a="1"/>
  <c r="G36" i="6" s="1"/>
  <c r="G985" i="6" a="1"/>
  <c r="G985" i="6" s="1"/>
  <c r="G955" i="6" a="1"/>
  <c r="G955" i="6" s="1"/>
  <c r="G902" i="6" a="1"/>
  <c r="G902" i="6" s="1"/>
  <c r="G816" i="6" a="1"/>
  <c r="G816" i="6" s="1"/>
  <c r="G786" i="6" a="1"/>
  <c r="G786" i="6" s="1"/>
  <c r="G758" i="6" a="1"/>
  <c r="G758" i="6" s="1"/>
  <c r="G728" i="6" a="1"/>
  <c r="G728" i="6" s="1"/>
  <c r="G699" i="6" a="1"/>
  <c r="G699" i="6" s="1"/>
  <c r="G675" i="6" a="1"/>
  <c r="G675" i="6" s="1"/>
  <c r="G647" i="6" a="1"/>
  <c r="G647" i="6" s="1"/>
  <c r="G618" i="6" a="1"/>
  <c r="G618" i="6" s="1"/>
  <c r="G589" i="6" a="1"/>
  <c r="G589" i="6" s="1"/>
  <c r="G559" i="6" a="1"/>
  <c r="G559" i="6" s="1"/>
  <c r="G534" i="6" a="1"/>
  <c r="G534" i="6" s="1"/>
  <c r="G505" i="6" a="1"/>
  <c r="G505" i="6" s="1"/>
  <c r="G475" i="6" a="1"/>
  <c r="G475" i="6" s="1"/>
  <c r="G446" i="6" a="1"/>
  <c r="G446" i="6" s="1"/>
  <c r="G412" i="6" a="1"/>
  <c r="G412" i="6" s="1"/>
  <c r="G365" i="6" a="1"/>
  <c r="G365" i="6" s="1"/>
  <c r="G286" i="6" a="1"/>
  <c r="G286" i="6" s="1"/>
  <c r="G195" i="6" a="1"/>
  <c r="G195" i="6" s="1"/>
  <c r="G115" i="6" a="1"/>
  <c r="G115" i="6" s="1"/>
  <c r="G35" i="6" a="1"/>
  <c r="G35" i="6" s="1"/>
  <c r="G1000" i="6" a="1"/>
  <c r="G1000" i="6" s="1"/>
  <c r="G698" i="6" a="1"/>
  <c r="G698" i="6" s="1"/>
  <c r="G474" i="6" a="1"/>
  <c r="G474" i="6" s="1"/>
  <c r="G21" i="6" a="1"/>
  <c r="G21" i="6" s="1"/>
  <c r="G1001" i="6" a="1"/>
  <c r="G1001" i="6" s="1"/>
  <c r="G844" i="6" a="1"/>
  <c r="G844" i="6" s="1"/>
  <c r="G983" i="6" a="1"/>
  <c r="G983" i="6" s="1"/>
  <c r="G926" i="6" a="1"/>
  <c r="G926" i="6" s="1"/>
  <c r="G843" i="6" a="1"/>
  <c r="G843" i="6" s="1"/>
  <c r="G785" i="6" a="1"/>
  <c r="G785" i="6" s="1"/>
  <c r="G727" i="6" a="1"/>
  <c r="G727" i="6" s="1"/>
  <c r="G645" i="6" a="1"/>
  <c r="G645" i="6" s="1"/>
  <c r="G588" i="6" a="1"/>
  <c r="G588" i="6" s="1"/>
  <c r="G533" i="6" a="1"/>
  <c r="G533" i="6" s="1"/>
  <c r="G445" i="6" a="1"/>
  <c r="G445" i="6" s="1"/>
  <c r="G364" i="6" a="1"/>
  <c r="G364" i="6" s="1"/>
  <c r="G272" i="6" a="1"/>
  <c r="G272" i="6" s="1"/>
  <c r="G999" i="6" a="1"/>
  <c r="G999" i="6" s="1"/>
  <c r="G982" i="6" a="1"/>
  <c r="G982" i="6" s="1"/>
  <c r="G953" i="6" a="1"/>
  <c r="G953" i="6" s="1"/>
  <c r="G924" i="6" a="1"/>
  <c r="G924" i="6" s="1"/>
  <c r="G896" i="6" a="1"/>
  <c r="G896" i="6" s="1"/>
  <c r="G866" i="6" a="1"/>
  <c r="G866" i="6" s="1"/>
  <c r="G837" i="6" a="1"/>
  <c r="G837" i="6" s="1"/>
  <c r="G813" i="6" a="1"/>
  <c r="G813" i="6" s="1"/>
  <c r="G784" i="6" a="1"/>
  <c r="G784" i="6" s="1"/>
  <c r="G755" i="6" a="1"/>
  <c r="G755" i="6" s="1"/>
  <c r="G725" i="6" a="1"/>
  <c r="G725" i="6" s="1"/>
  <c r="G697" i="6" a="1"/>
  <c r="G697" i="6" s="1"/>
  <c r="G669" i="6" a="1"/>
  <c r="G669" i="6" s="1"/>
  <c r="G644" i="6" a="1"/>
  <c r="G644" i="6" s="1"/>
  <c r="G616" i="6" a="1"/>
  <c r="G616" i="6" s="1"/>
  <c r="G586" i="6" a="1"/>
  <c r="G586" i="6" s="1"/>
  <c r="G557" i="6" a="1"/>
  <c r="G557" i="6" s="1"/>
  <c r="G527" i="6" a="1"/>
  <c r="G527" i="6" s="1"/>
  <c r="G502" i="6" a="1"/>
  <c r="G502" i="6" s="1"/>
  <c r="G473" i="6" a="1"/>
  <c r="G473" i="6" s="1"/>
  <c r="G443" i="6" a="1"/>
  <c r="G443" i="6" s="1"/>
  <c r="G410" i="6" a="1"/>
  <c r="G410" i="6" s="1"/>
  <c r="G363" i="6" a="1"/>
  <c r="G363" i="6" s="1"/>
  <c r="G271" i="6" a="1"/>
  <c r="G271" i="6" s="1"/>
  <c r="G193" i="6" a="1"/>
  <c r="G193" i="6" s="1"/>
  <c r="G100" i="6" a="1"/>
  <c r="G100" i="6" s="1"/>
  <c r="G20" i="6" a="1"/>
  <c r="G20" i="6" s="1"/>
  <c r="G927" i="6" a="1"/>
  <c r="G927" i="6" s="1"/>
  <c r="G867" i="6" a="1"/>
  <c r="G867" i="6" s="1"/>
  <c r="G114" i="6" a="1"/>
  <c r="G114" i="6" s="1"/>
  <c r="G998" i="6" a="1"/>
  <c r="G998" i="6" s="1"/>
  <c r="G981" i="6" a="1"/>
  <c r="G981" i="6" s="1"/>
  <c r="G951" i="6" a="1"/>
  <c r="G951" i="6" s="1"/>
  <c r="G923" i="6" a="1"/>
  <c r="G923" i="6" s="1"/>
  <c r="G895" i="6" a="1"/>
  <c r="G895" i="6" s="1"/>
  <c r="G865" i="6" a="1"/>
  <c r="G865" i="6" s="1"/>
  <c r="G836" i="6" a="1"/>
  <c r="G836" i="6" s="1"/>
  <c r="G812" i="6" a="1"/>
  <c r="G812" i="6" s="1"/>
  <c r="G782" i="6" a="1"/>
  <c r="G782" i="6" s="1"/>
  <c r="G754" i="6" a="1"/>
  <c r="G754" i="6" s="1"/>
  <c r="G724" i="6" a="1"/>
  <c r="G724" i="6" s="1"/>
  <c r="G695" i="6" a="1"/>
  <c r="G695" i="6" s="1"/>
  <c r="G668" i="6" a="1"/>
  <c r="G668" i="6" s="1"/>
  <c r="G643" i="6" a="1"/>
  <c r="G643" i="6" s="1"/>
  <c r="G614" i="6" a="1"/>
  <c r="G614" i="6" s="1"/>
  <c r="G585" i="6" a="1"/>
  <c r="G585" i="6" s="1"/>
  <c r="G555" i="6" a="1"/>
  <c r="G555" i="6" s="1"/>
  <c r="G526" i="6" a="1"/>
  <c r="G526" i="6" s="1"/>
  <c r="G501" i="6" a="1"/>
  <c r="G501" i="6" s="1"/>
  <c r="G471" i="6" a="1"/>
  <c r="G471" i="6" s="1"/>
  <c r="G442" i="6" a="1"/>
  <c r="G442" i="6" s="1"/>
  <c r="G408" i="6" a="1"/>
  <c r="G408" i="6" s="1"/>
  <c r="G350" i="6" a="1"/>
  <c r="G350" i="6" s="1"/>
  <c r="G270" i="6" a="1"/>
  <c r="G270" i="6" s="1"/>
  <c r="G179" i="6" a="1"/>
  <c r="G179" i="6" s="1"/>
  <c r="G99" i="6" a="1"/>
  <c r="G99" i="6" s="1"/>
  <c r="G19" i="6" a="1"/>
  <c r="G19" i="6" s="1"/>
  <c r="G873" i="6" a="1"/>
  <c r="G873" i="6" s="1"/>
  <c r="G954" i="6" a="1"/>
  <c r="G954" i="6" s="1"/>
  <c r="G897" i="6" a="1"/>
  <c r="G897" i="6" s="1"/>
  <c r="G814" i="6" a="1"/>
  <c r="G814" i="6" s="1"/>
  <c r="G756" i="6" a="1"/>
  <c r="G756" i="6" s="1"/>
  <c r="G674" i="6" a="1"/>
  <c r="G674" i="6" s="1"/>
  <c r="G617" i="6" a="1"/>
  <c r="G617" i="6" s="1"/>
  <c r="G558" i="6" a="1"/>
  <c r="G558" i="6" s="1"/>
  <c r="G503" i="6" a="1"/>
  <c r="G503" i="6" s="1"/>
  <c r="G411" i="6" a="1"/>
  <c r="G411" i="6" s="1"/>
  <c r="G194" i="6" a="1"/>
  <c r="G194" i="6" s="1"/>
  <c r="G997" i="6" a="1"/>
  <c r="G997" i="6" s="1"/>
  <c r="G975" i="6" a="1"/>
  <c r="G975" i="6" s="1"/>
  <c r="G950" i="6" a="1"/>
  <c r="G950" i="6" s="1"/>
  <c r="G922" i="6" a="1"/>
  <c r="G922" i="6" s="1"/>
  <c r="G893" i="6" a="1"/>
  <c r="G893" i="6" s="1"/>
  <c r="G863" i="6" a="1"/>
  <c r="G863" i="6" s="1"/>
  <c r="G835" i="6" a="1"/>
  <c r="G835" i="6" s="1"/>
  <c r="G806" i="6" a="1"/>
  <c r="G806" i="6" s="1"/>
  <c r="G781" i="6" a="1"/>
  <c r="G781" i="6" s="1"/>
  <c r="G752" i="6" a="1"/>
  <c r="G752" i="6" s="1"/>
  <c r="G723" i="6" a="1"/>
  <c r="G723" i="6" s="1"/>
  <c r="G694" i="6" a="1"/>
  <c r="G694" i="6" s="1"/>
  <c r="G667" i="6" a="1"/>
  <c r="G667" i="6" s="1"/>
  <c r="G637" i="6" a="1"/>
  <c r="G637" i="6" s="1"/>
  <c r="G613" i="6" a="1"/>
  <c r="G613" i="6" s="1"/>
  <c r="G584" i="6" a="1"/>
  <c r="G584" i="6" s="1"/>
  <c r="G554" i="6" a="1"/>
  <c r="G554" i="6" s="1"/>
  <c r="G525" i="6" a="1"/>
  <c r="G525" i="6" s="1"/>
  <c r="G495" i="6" a="1"/>
  <c r="G495" i="6" s="1"/>
  <c r="G470" i="6" a="1"/>
  <c r="G470" i="6" s="1"/>
  <c r="G441" i="6" a="1"/>
  <c r="G441" i="6" s="1"/>
  <c r="G407" i="6" a="1"/>
  <c r="G407" i="6" s="1"/>
  <c r="G349" i="6" a="1"/>
  <c r="G349" i="6" s="1"/>
  <c r="G256" i="6" a="1"/>
  <c r="G256" i="6" s="1"/>
  <c r="G178" i="6" a="1"/>
  <c r="G178" i="6" s="1"/>
  <c r="G98" i="6" a="1"/>
  <c r="G98" i="6" s="1"/>
  <c r="G5" i="6" a="1"/>
  <c r="G5" i="6" s="1"/>
  <c r="G996" i="6" a="1"/>
  <c r="G996" i="6" s="1"/>
  <c r="G974" i="6" a="1"/>
  <c r="G974" i="6" s="1"/>
  <c r="G949" i="6" a="1"/>
  <c r="G949" i="6" s="1"/>
  <c r="G920" i="6" a="1"/>
  <c r="G920" i="6" s="1"/>
  <c r="G892" i="6" a="1"/>
  <c r="G892" i="6" s="1"/>
  <c r="G862" i="6" a="1"/>
  <c r="G862" i="6" s="1"/>
  <c r="G833" i="6" a="1"/>
  <c r="G833" i="6" s="1"/>
  <c r="G805" i="6" a="1"/>
  <c r="G805" i="6" s="1"/>
  <c r="G780" i="6" a="1"/>
  <c r="G780" i="6" s="1"/>
  <c r="G751" i="6" a="1"/>
  <c r="G751" i="6" s="1"/>
  <c r="G721" i="6" a="1"/>
  <c r="G721" i="6" s="1"/>
  <c r="G693" i="6" a="1"/>
  <c r="G693" i="6" s="1"/>
  <c r="G665" i="6" a="1"/>
  <c r="G665" i="6" s="1"/>
  <c r="G636" i="6" a="1"/>
  <c r="G636" i="6" s="1"/>
  <c r="G612" i="6" a="1"/>
  <c r="G612" i="6" s="1"/>
  <c r="G582" i="6" a="1"/>
  <c r="G582" i="6" s="1"/>
  <c r="G553" i="6" a="1"/>
  <c r="G553" i="6" s="1"/>
  <c r="G523" i="6" a="1"/>
  <c r="G523" i="6" s="1"/>
  <c r="G494" i="6" a="1"/>
  <c r="G494" i="6" s="1"/>
  <c r="G469" i="6" a="1"/>
  <c r="G469" i="6" s="1"/>
  <c r="G439" i="6" a="1"/>
  <c r="G439" i="6" s="1"/>
  <c r="G400" i="6" a="1"/>
  <c r="G400" i="6" s="1"/>
  <c r="G348" i="6" a="1"/>
  <c r="G348" i="6" s="1"/>
  <c r="G255" i="6" a="1"/>
  <c r="G255" i="6" s="1"/>
  <c r="G177" i="6" a="1"/>
  <c r="G177" i="6" s="1"/>
  <c r="G84" i="6" a="1"/>
  <c r="G84" i="6" s="1"/>
  <c r="G4" i="6" a="1"/>
  <c r="G4" i="6" s="1"/>
  <c r="G995" i="6" a="1"/>
  <c r="G995" i="6" s="1"/>
  <c r="G973" i="6" a="1"/>
  <c r="G973" i="6" s="1"/>
  <c r="G919" i="6" a="1"/>
  <c r="G919" i="6" s="1"/>
  <c r="G890" i="6" a="1"/>
  <c r="G890" i="6" s="1"/>
  <c r="G860" i="6" a="1"/>
  <c r="G860" i="6" s="1"/>
  <c r="G832" i="6" a="1"/>
  <c r="G832" i="6" s="1"/>
  <c r="G804" i="6" a="1"/>
  <c r="G804" i="6" s="1"/>
  <c r="G774" i="6" a="1"/>
  <c r="G774" i="6" s="1"/>
  <c r="G750" i="6" a="1"/>
  <c r="G750" i="6" s="1"/>
  <c r="G720" i="6" a="1"/>
  <c r="G720" i="6" s="1"/>
  <c r="G691" i="6" a="1"/>
  <c r="G691" i="6" s="1"/>
  <c r="G664" i="6" a="1"/>
  <c r="G664" i="6" s="1"/>
  <c r="G635" i="6" a="1"/>
  <c r="G635" i="6" s="1"/>
  <c r="G606" i="6" a="1"/>
  <c r="G606" i="6" s="1"/>
  <c r="G581" i="6" a="1"/>
  <c r="G581" i="6" s="1"/>
  <c r="G551" i="6" a="1"/>
  <c r="G551" i="6" s="1"/>
  <c r="G522" i="6" a="1"/>
  <c r="G522" i="6" s="1"/>
  <c r="G493" i="6" a="1"/>
  <c r="G493" i="6" s="1"/>
  <c r="G463" i="6" a="1"/>
  <c r="G463" i="6" s="1"/>
  <c r="G438" i="6" a="1"/>
  <c r="G438" i="6" s="1"/>
  <c r="G399" i="6" a="1"/>
  <c r="G399" i="6" s="1"/>
  <c r="G334" i="6" a="1"/>
  <c r="G334" i="6" s="1"/>
  <c r="G254" i="6" a="1"/>
  <c r="G254" i="6" s="1"/>
  <c r="G164" i="6" a="1"/>
  <c r="G164" i="6" s="1"/>
  <c r="G83" i="6" a="1"/>
  <c r="G83" i="6" s="1"/>
  <c r="G994" i="6" a="1"/>
  <c r="G994" i="6" s="1"/>
  <c r="G971" i="6" a="1"/>
  <c r="G971" i="6" s="1"/>
  <c r="G943" i="6" a="1"/>
  <c r="G943" i="6" s="1"/>
  <c r="G918" i="6" a="1"/>
  <c r="G918" i="6" s="1"/>
  <c r="G889" i="6" a="1"/>
  <c r="G889" i="6" s="1"/>
  <c r="G859" i="6" a="1"/>
  <c r="G859" i="6" s="1"/>
  <c r="G831" i="6" a="1"/>
  <c r="G831" i="6" s="1"/>
  <c r="G802" i="6" a="1"/>
  <c r="G802" i="6" s="1"/>
  <c r="G773" i="6" a="1"/>
  <c r="G773" i="6" s="1"/>
  <c r="G744" i="6" a="1"/>
  <c r="G744" i="6" s="1"/>
  <c r="G714" i="6" a="1"/>
  <c r="G714" i="6" s="1"/>
  <c r="G663" i="6" a="1"/>
  <c r="G663" i="6" s="1"/>
  <c r="G633" i="6" a="1"/>
  <c r="G633" i="6" s="1"/>
  <c r="G605" i="6" a="1"/>
  <c r="G605" i="6" s="1"/>
  <c r="G575" i="6" a="1"/>
  <c r="G575" i="6" s="1"/>
  <c r="G550" i="6" a="1"/>
  <c r="G550" i="6" s="1"/>
  <c r="G521" i="6" a="1"/>
  <c r="G521" i="6" s="1"/>
  <c r="G491" i="6" a="1"/>
  <c r="G491" i="6" s="1"/>
  <c r="G462" i="6" a="1"/>
  <c r="G462" i="6" s="1"/>
  <c r="G437" i="6" a="1"/>
  <c r="G437" i="6" s="1"/>
  <c r="G396" i="6" a="1"/>
  <c r="G396" i="6" s="1"/>
  <c r="G333" i="6" a="1"/>
  <c r="G333" i="6" s="1"/>
  <c r="G241" i="6" a="1"/>
  <c r="G241" i="6" s="1"/>
  <c r="G163" i="6" a="1"/>
  <c r="G163" i="6" s="1"/>
  <c r="G82" i="6" a="1"/>
  <c r="G82" i="6" s="1"/>
  <c r="G993" i="6" a="1"/>
  <c r="G993" i="6" s="1"/>
  <c r="G970" i="6" a="1"/>
  <c r="G970" i="6" s="1"/>
  <c r="G942" i="6" a="1"/>
  <c r="G942" i="6" s="1"/>
  <c r="G912" i="6" a="1"/>
  <c r="G912" i="6" s="1"/>
  <c r="G883" i="6" a="1"/>
  <c r="G883" i="6" s="1"/>
  <c r="G858" i="6" a="1"/>
  <c r="G858" i="6" s="1"/>
  <c r="G829" i="6" a="1"/>
  <c r="G829" i="6" s="1"/>
  <c r="G801" i="6" a="1"/>
  <c r="G801" i="6" s="1"/>
  <c r="G772" i="6" a="1"/>
  <c r="G772" i="6" s="1"/>
  <c r="G743" i="6" a="1"/>
  <c r="G743" i="6" s="1"/>
  <c r="G713" i="6" a="1"/>
  <c r="G713" i="6" s="1"/>
  <c r="G690" i="6" a="1"/>
  <c r="G690" i="6" s="1"/>
  <c r="G661" i="6" a="1"/>
  <c r="G661" i="6" s="1"/>
  <c r="G632" i="6" a="1"/>
  <c r="G632" i="6" s="1"/>
  <c r="G604" i="6" a="1"/>
  <c r="G604" i="6" s="1"/>
  <c r="G574" i="6" a="1"/>
  <c r="G574" i="6" s="1"/>
  <c r="G549" i="6" a="1"/>
  <c r="G549" i="6" s="1"/>
  <c r="G519" i="6" a="1"/>
  <c r="G519" i="6" s="1"/>
  <c r="G490" i="6" a="1"/>
  <c r="G490" i="6" s="1"/>
  <c r="G461" i="6" a="1"/>
  <c r="G461" i="6" s="1"/>
  <c r="G431" i="6" a="1"/>
  <c r="G431" i="6" s="1"/>
  <c r="G395" i="6" a="1"/>
  <c r="G395" i="6" s="1"/>
  <c r="G332" i="6" a="1"/>
  <c r="G332" i="6" s="1"/>
  <c r="G240" i="6" a="1"/>
  <c r="G240" i="6" s="1"/>
  <c r="G162" i="6" a="1"/>
  <c r="G162" i="6" s="1"/>
  <c r="G992" i="6" a="1"/>
  <c r="G992" i="6" s="1"/>
  <c r="G969" i="6" a="1"/>
  <c r="G969" i="6" s="1"/>
  <c r="G940" i="6" a="1"/>
  <c r="G940" i="6" s="1"/>
  <c r="G911" i="6" a="1"/>
  <c r="G911" i="6" s="1"/>
  <c r="G882" i="6" a="1"/>
  <c r="G882" i="6" s="1"/>
  <c r="G852" i="6" a="1"/>
  <c r="G852" i="6" s="1"/>
  <c r="G828" i="6" a="1"/>
  <c r="G828" i="6" s="1"/>
  <c r="G800" i="6" a="1"/>
  <c r="G800" i="6" s="1"/>
  <c r="G770" i="6" a="1"/>
  <c r="G770" i="6" s="1"/>
  <c r="G741" i="6" a="1"/>
  <c r="G741" i="6" s="1"/>
  <c r="G712" i="6" a="1"/>
  <c r="G712" i="6" s="1"/>
  <c r="G684" i="6" a="1"/>
  <c r="G684" i="6" s="1"/>
  <c r="G660" i="6" a="1"/>
  <c r="G660" i="6" s="1"/>
  <c r="G631" i="6" a="1"/>
  <c r="G631" i="6" s="1"/>
  <c r="G602" i="6" a="1"/>
  <c r="G602" i="6" s="1"/>
  <c r="G573" i="6" a="1"/>
  <c r="G573" i="6" s="1"/>
  <c r="G543" i="6" a="1"/>
  <c r="G543" i="6" s="1"/>
  <c r="G518" i="6" a="1"/>
  <c r="G518" i="6" s="1"/>
  <c r="G489" i="6" a="1"/>
  <c r="G489" i="6" s="1"/>
  <c r="G459" i="6" a="1"/>
  <c r="G459" i="6" s="1"/>
  <c r="G430" i="6" a="1"/>
  <c r="G430" i="6" s="1"/>
  <c r="G394" i="6" a="1"/>
  <c r="G394" i="6" s="1"/>
  <c r="G318" i="6" a="1"/>
  <c r="G318" i="6" s="1"/>
  <c r="G239" i="6" a="1"/>
  <c r="G239" i="6" s="1"/>
  <c r="G148" i="6" a="1"/>
  <c r="G148" i="6" s="1"/>
  <c r="G68" i="6" a="1"/>
  <c r="G68" i="6" s="1"/>
  <c r="G984" i="6" a="1"/>
  <c r="G984" i="6" s="1"/>
  <c r="G968" i="6" a="1"/>
  <c r="G968" i="6" s="1"/>
  <c r="G952" i="6" a="1"/>
  <c r="G952" i="6" s="1"/>
  <c r="G937" i="6" a="1"/>
  <c r="G937" i="6" s="1"/>
  <c r="G921" i="6" a="1"/>
  <c r="G921" i="6" s="1"/>
  <c r="G905" i="6" a="1"/>
  <c r="G905" i="6" s="1"/>
  <c r="G891" i="6" a="1"/>
  <c r="G891" i="6" s="1"/>
  <c r="G876" i="6" a="1"/>
  <c r="G876" i="6" s="1"/>
  <c r="G861" i="6" a="1"/>
  <c r="G861" i="6" s="1"/>
  <c r="G846" i="6" a="1"/>
  <c r="G846" i="6" s="1"/>
  <c r="G830" i="6" a="1"/>
  <c r="G830" i="6" s="1"/>
  <c r="G815" i="6" a="1"/>
  <c r="G815" i="6" s="1"/>
  <c r="G799" i="6" a="1"/>
  <c r="G799" i="6" s="1"/>
  <c r="G783" i="6" a="1"/>
  <c r="G783" i="6" s="1"/>
  <c r="G767" i="6" a="1"/>
  <c r="G767" i="6" s="1"/>
  <c r="G753" i="6" a="1"/>
  <c r="G753" i="6" s="1"/>
  <c r="G738" i="6" a="1"/>
  <c r="G738" i="6" s="1"/>
  <c r="G722" i="6" a="1"/>
  <c r="G722" i="6" s="1"/>
  <c r="G708" i="6" a="1"/>
  <c r="G708" i="6" s="1"/>
  <c r="G692" i="6" a="1"/>
  <c r="G692" i="6" s="1"/>
  <c r="G677" i="6" a="1"/>
  <c r="G677" i="6" s="1"/>
  <c r="G662" i="6" a="1"/>
  <c r="G662" i="6" s="1"/>
  <c r="G646" i="6" a="1"/>
  <c r="G646" i="6" s="1"/>
  <c r="G630" i="6" a="1"/>
  <c r="G630" i="6" s="1"/>
  <c r="G615" i="6" a="1"/>
  <c r="G615" i="6" s="1"/>
  <c r="G599" i="6" a="1"/>
  <c r="G599" i="6" s="1"/>
  <c r="G583" i="6" a="1"/>
  <c r="G583" i="6" s="1"/>
  <c r="G568" i="6" a="1"/>
  <c r="G568" i="6" s="1"/>
  <c r="G552" i="6" a="1"/>
  <c r="G552" i="6" s="1"/>
  <c r="G536" i="6" a="1"/>
  <c r="G536" i="6" s="1"/>
  <c r="G520" i="6" a="1"/>
  <c r="G520" i="6" s="1"/>
  <c r="G504" i="6" a="1"/>
  <c r="G504" i="6" s="1"/>
  <c r="G488" i="6" a="1"/>
  <c r="G488" i="6" s="1"/>
  <c r="G472" i="6" a="1"/>
  <c r="G472" i="6" s="1"/>
  <c r="G456" i="6" a="1"/>
  <c r="G456" i="6" s="1"/>
  <c r="G440" i="6" a="1"/>
  <c r="G440" i="6" s="1"/>
  <c r="G424" i="6" a="1"/>
  <c r="G424" i="6" s="1"/>
  <c r="G409" i="6" a="1"/>
  <c r="G409" i="6" s="1"/>
  <c r="G393" i="6" a="1"/>
  <c r="G393" i="6" s="1"/>
  <c r="G377" i="6" a="1"/>
  <c r="G377" i="6" s="1"/>
  <c r="G362" i="6" a="1"/>
  <c r="G362" i="6" s="1"/>
  <c r="G347" i="6" a="1"/>
  <c r="G347" i="6" s="1"/>
  <c r="G331" i="6" a="1"/>
  <c r="G331" i="6" s="1"/>
  <c r="G300" i="6" a="1"/>
  <c r="G300" i="6" s="1"/>
  <c r="G285" i="6" a="1"/>
  <c r="G285" i="6" s="1"/>
  <c r="G269" i="6" a="1"/>
  <c r="G269" i="6" s="1"/>
  <c r="G253" i="6" a="1"/>
  <c r="G253" i="6" s="1"/>
  <c r="G238" i="6" a="1"/>
  <c r="G238" i="6" s="1"/>
  <c r="G223" i="6" a="1"/>
  <c r="G223" i="6" s="1"/>
  <c r="G208" i="6" a="1"/>
  <c r="G208" i="6" s="1"/>
  <c r="G192" i="6" a="1"/>
  <c r="G192" i="6" s="1"/>
  <c r="G176" i="6" a="1"/>
  <c r="G176" i="6" s="1"/>
  <c r="G161" i="6" a="1"/>
  <c r="G161" i="6" s="1"/>
  <c r="G145" i="6" a="1"/>
  <c r="G145" i="6" s="1"/>
  <c r="G129" i="6" a="1"/>
  <c r="G129" i="6" s="1"/>
  <c r="G113" i="6" a="1"/>
  <c r="G113" i="6" s="1"/>
  <c r="G97" i="6" a="1"/>
  <c r="G97" i="6" s="1"/>
  <c r="G81" i="6" a="1"/>
  <c r="G81" i="6" s="1"/>
  <c r="G66" i="6" a="1"/>
  <c r="G66" i="6" s="1"/>
  <c r="G50" i="6" a="1"/>
  <c r="G50" i="6" s="1"/>
  <c r="G34" i="6" a="1"/>
  <c r="G34" i="6" s="1"/>
  <c r="G18" i="6" a="1"/>
  <c r="G18" i="6" s="1"/>
  <c r="G361" i="6" a="1"/>
  <c r="G361" i="6" s="1"/>
  <c r="G346" i="6" a="1"/>
  <c r="G346" i="6" s="1"/>
  <c r="G330" i="6" a="1"/>
  <c r="G330" i="6" s="1"/>
  <c r="G315" i="6" a="1"/>
  <c r="G315" i="6" s="1"/>
  <c r="G299" i="6" a="1"/>
  <c r="G299" i="6" s="1"/>
  <c r="G284" i="6" a="1"/>
  <c r="G284" i="6" s="1"/>
  <c r="G268" i="6" a="1"/>
  <c r="G268" i="6" s="1"/>
  <c r="G252" i="6" a="1"/>
  <c r="G252" i="6" s="1"/>
  <c r="G237" i="6" a="1"/>
  <c r="G237" i="6" s="1"/>
  <c r="G207" i="6" a="1"/>
  <c r="G207" i="6" s="1"/>
  <c r="G191" i="6" a="1"/>
  <c r="G191" i="6" s="1"/>
  <c r="G175" i="6" a="1"/>
  <c r="G175" i="6" s="1"/>
  <c r="G160" i="6" a="1"/>
  <c r="G160" i="6" s="1"/>
  <c r="G144" i="6" a="1"/>
  <c r="G144" i="6" s="1"/>
  <c r="G128" i="6" a="1"/>
  <c r="G128" i="6" s="1"/>
  <c r="G112" i="6" a="1"/>
  <c r="G112" i="6" s="1"/>
  <c r="G96" i="6" a="1"/>
  <c r="G96" i="6" s="1"/>
  <c r="G80" i="6" a="1"/>
  <c r="G80" i="6" s="1"/>
  <c r="G65" i="6" a="1"/>
  <c r="G65" i="6" s="1"/>
  <c r="G49" i="6" a="1"/>
  <c r="G49" i="6" s="1"/>
  <c r="G33" i="6" a="1"/>
  <c r="G33" i="6" s="1"/>
  <c r="G17" i="6" a="1"/>
  <c r="G17" i="6" s="1"/>
  <c r="G391" i="6" a="1"/>
  <c r="G391" i="6" s="1"/>
  <c r="G375" i="6" a="1"/>
  <c r="G375" i="6" s="1"/>
  <c r="G360" i="6" a="1"/>
  <c r="G360" i="6" s="1"/>
  <c r="G345" i="6" a="1"/>
  <c r="G345" i="6" s="1"/>
  <c r="G329" i="6" a="1"/>
  <c r="G329" i="6" s="1"/>
  <c r="G314" i="6" a="1"/>
  <c r="G314" i="6" s="1"/>
  <c r="G298" i="6" a="1"/>
  <c r="G298" i="6" s="1"/>
  <c r="G283" i="6" a="1"/>
  <c r="G283" i="6" s="1"/>
  <c r="G267" i="6" a="1"/>
  <c r="G267" i="6" s="1"/>
  <c r="G222" i="6" a="1"/>
  <c r="G222" i="6" s="1"/>
  <c r="G206" i="6" a="1"/>
  <c r="G206" i="6" s="1"/>
  <c r="G190" i="6" a="1"/>
  <c r="G190" i="6" s="1"/>
  <c r="G174" i="6" a="1"/>
  <c r="G174" i="6" s="1"/>
  <c r="G159" i="6" a="1"/>
  <c r="G159" i="6" s="1"/>
  <c r="G143" i="6" a="1"/>
  <c r="G143" i="6" s="1"/>
  <c r="G127" i="6" a="1"/>
  <c r="G127" i="6" s="1"/>
  <c r="G111" i="6" a="1"/>
  <c r="G111" i="6" s="1"/>
  <c r="G95" i="6" a="1"/>
  <c r="G95" i="6" s="1"/>
  <c r="G79" i="6" a="1"/>
  <c r="G79" i="6" s="1"/>
  <c r="G64" i="6" a="1"/>
  <c r="G64" i="6" s="1"/>
  <c r="G48" i="6" a="1"/>
  <c r="G48" i="6" s="1"/>
  <c r="G32" i="6" a="1"/>
  <c r="G32" i="6" s="1"/>
  <c r="G16" i="6" a="1"/>
  <c r="G16" i="6" s="1"/>
  <c r="G422" i="6" a="1"/>
  <c r="G422" i="6" s="1"/>
  <c r="G406" i="6" a="1"/>
  <c r="G406" i="6" s="1"/>
  <c r="G390" i="6" a="1"/>
  <c r="G390" i="6" s="1"/>
  <c r="G359" i="6" a="1"/>
  <c r="G359" i="6" s="1"/>
  <c r="G344" i="6" a="1"/>
  <c r="G344" i="6" s="1"/>
  <c r="G328" i="6" a="1"/>
  <c r="G328" i="6" s="1"/>
  <c r="G313" i="6" a="1"/>
  <c r="G313" i="6" s="1"/>
  <c r="G297" i="6" a="1"/>
  <c r="G297" i="6" s="1"/>
  <c r="G282" i="6" a="1"/>
  <c r="G282" i="6" s="1"/>
  <c r="G266" i="6" a="1"/>
  <c r="G266" i="6" s="1"/>
  <c r="G251" i="6" a="1"/>
  <c r="G251" i="6" s="1"/>
  <c r="G236" i="6" a="1"/>
  <c r="G236" i="6" s="1"/>
  <c r="G221" i="6" a="1"/>
  <c r="G221" i="6" s="1"/>
  <c r="G205" i="6" a="1"/>
  <c r="G205" i="6" s="1"/>
  <c r="G189" i="6" a="1"/>
  <c r="G189" i="6" s="1"/>
  <c r="G173" i="6" a="1"/>
  <c r="G173" i="6" s="1"/>
  <c r="G158" i="6" a="1"/>
  <c r="G158" i="6" s="1"/>
  <c r="G142" i="6" a="1"/>
  <c r="G142" i="6" s="1"/>
  <c r="G126" i="6" a="1"/>
  <c r="G126" i="6" s="1"/>
  <c r="G110" i="6" a="1"/>
  <c r="G110" i="6" s="1"/>
  <c r="G94" i="6" a="1"/>
  <c r="G94" i="6" s="1"/>
  <c r="G78" i="6" a="1"/>
  <c r="G78" i="6" s="1"/>
  <c r="G63" i="6" a="1"/>
  <c r="G63" i="6" s="1"/>
  <c r="G47" i="6" a="1"/>
  <c r="G47" i="6" s="1"/>
  <c r="G31" i="6" a="1"/>
  <c r="G31" i="6" s="1"/>
  <c r="G15" i="6" a="1"/>
  <c r="G15" i="6" s="1"/>
  <c r="G980" i="6" a="1"/>
  <c r="G980" i="6" s="1"/>
  <c r="G964" i="6" a="1"/>
  <c r="G964" i="6" s="1"/>
  <c r="G948" i="6" a="1"/>
  <c r="G948" i="6" s="1"/>
  <c r="G933" i="6" a="1"/>
  <c r="G933" i="6" s="1"/>
  <c r="G917" i="6" a="1"/>
  <c r="G917" i="6" s="1"/>
  <c r="G901" i="6" a="1"/>
  <c r="G901" i="6" s="1"/>
  <c r="G888" i="6" a="1"/>
  <c r="G888" i="6" s="1"/>
  <c r="G872" i="6" a="1"/>
  <c r="G872" i="6" s="1"/>
  <c r="G857" i="6" a="1"/>
  <c r="G857" i="6" s="1"/>
  <c r="G842" i="6" a="1"/>
  <c r="G842" i="6" s="1"/>
  <c r="G826" i="6" a="1"/>
  <c r="G826" i="6" s="1"/>
  <c r="G811" i="6" a="1"/>
  <c r="G811" i="6" s="1"/>
  <c r="G795" i="6" a="1"/>
  <c r="G795" i="6" s="1"/>
  <c r="G779" i="6" a="1"/>
  <c r="G779" i="6" s="1"/>
  <c r="G763" i="6" a="1"/>
  <c r="G763" i="6" s="1"/>
  <c r="G749" i="6" a="1"/>
  <c r="G749" i="6" s="1"/>
  <c r="G734" i="6" a="1"/>
  <c r="G734" i="6" s="1"/>
  <c r="G719" i="6" a="1"/>
  <c r="G719" i="6" s="1"/>
  <c r="G704" i="6" a="1"/>
  <c r="G704" i="6" s="1"/>
  <c r="G689" i="6" a="1"/>
  <c r="G689" i="6" s="1"/>
  <c r="G673" i="6" a="1"/>
  <c r="G673" i="6" s="1"/>
  <c r="G658" i="6" a="1"/>
  <c r="G658" i="6" s="1"/>
  <c r="G642" i="6" a="1"/>
  <c r="G642" i="6" s="1"/>
  <c r="G627" i="6" a="1"/>
  <c r="G627" i="6" s="1"/>
  <c r="G611" i="6" a="1"/>
  <c r="G611" i="6" s="1"/>
  <c r="G595" i="6" a="1"/>
  <c r="G595" i="6" s="1"/>
  <c r="G580" i="6" a="1"/>
  <c r="G580" i="6" s="1"/>
  <c r="G564" i="6" a="1"/>
  <c r="G564" i="6" s="1"/>
  <c r="G548" i="6" a="1"/>
  <c r="G548" i="6" s="1"/>
  <c r="G532" i="6" a="1"/>
  <c r="G532" i="6" s="1"/>
  <c r="G516" i="6" a="1"/>
  <c r="G516" i="6" s="1"/>
  <c r="G500" i="6" a="1"/>
  <c r="G500" i="6" s="1"/>
  <c r="G484" i="6" a="1"/>
  <c r="G484" i="6" s="1"/>
  <c r="G468" i="6" a="1"/>
  <c r="G468" i="6" s="1"/>
  <c r="G452" i="6" a="1"/>
  <c r="G452" i="6" s="1"/>
  <c r="G436" i="6" a="1"/>
  <c r="G436" i="6" s="1"/>
  <c r="G421" i="6" a="1"/>
  <c r="G421" i="6" s="1"/>
  <c r="G405" i="6" a="1"/>
  <c r="G405" i="6" s="1"/>
  <c r="G389" i="6" a="1"/>
  <c r="G389" i="6" s="1"/>
  <c r="G374" i="6" a="1"/>
  <c r="G374" i="6" s="1"/>
  <c r="G343" i="6" a="1"/>
  <c r="G343" i="6" s="1"/>
  <c r="G327" i="6" a="1"/>
  <c r="G327" i="6" s="1"/>
  <c r="G312" i="6" a="1"/>
  <c r="G312" i="6" s="1"/>
  <c r="G296" i="6" a="1"/>
  <c r="G296" i="6" s="1"/>
  <c r="G281" i="6" a="1"/>
  <c r="G281" i="6" s="1"/>
  <c r="G265" i="6" a="1"/>
  <c r="G265" i="6" s="1"/>
  <c r="G250" i="6" a="1"/>
  <c r="G250" i="6" s="1"/>
  <c r="G235" i="6" a="1"/>
  <c r="G235" i="6" s="1"/>
  <c r="G220" i="6" a="1"/>
  <c r="G220" i="6" s="1"/>
  <c r="G204" i="6" a="1"/>
  <c r="G204" i="6" s="1"/>
  <c r="G188" i="6" a="1"/>
  <c r="G188" i="6" s="1"/>
  <c r="G157" i="6" a="1"/>
  <c r="G157" i="6" s="1"/>
  <c r="G141" i="6" a="1"/>
  <c r="G141" i="6" s="1"/>
  <c r="G125" i="6" a="1"/>
  <c r="G125" i="6" s="1"/>
  <c r="G109" i="6" a="1"/>
  <c r="G109" i="6" s="1"/>
  <c r="G93" i="6" a="1"/>
  <c r="G93" i="6" s="1"/>
  <c r="G77" i="6" a="1"/>
  <c r="G77" i="6" s="1"/>
  <c r="G62" i="6" a="1"/>
  <c r="G62" i="6" s="1"/>
  <c r="G46" i="6" a="1"/>
  <c r="G46" i="6" s="1"/>
  <c r="G30" i="6" a="1"/>
  <c r="G30" i="6" s="1"/>
  <c r="G14" i="6" a="1"/>
  <c r="G14" i="6" s="1"/>
  <c r="G979" i="6" a="1"/>
  <c r="G979" i="6" s="1"/>
  <c r="G963" i="6" a="1"/>
  <c r="G963" i="6" s="1"/>
  <c r="G947" i="6" a="1"/>
  <c r="G947" i="6" s="1"/>
  <c r="G932" i="6" a="1"/>
  <c r="G932" i="6" s="1"/>
  <c r="G916" i="6" a="1"/>
  <c r="G916" i="6" s="1"/>
  <c r="G900" i="6" a="1"/>
  <c r="G900" i="6" s="1"/>
  <c r="G887" i="6" a="1"/>
  <c r="G887" i="6" s="1"/>
  <c r="G871" i="6" a="1"/>
  <c r="G871" i="6" s="1"/>
  <c r="G856" i="6" a="1"/>
  <c r="G856" i="6" s="1"/>
  <c r="G841" i="6" a="1"/>
  <c r="G841" i="6" s="1"/>
  <c r="G810" i="6" a="1"/>
  <c r="G810" i="6" s="1"/>
  <c r="G794" i="6" a="1"/>
  <c r="G794" i="6" s="1"/>
  <c r="G778" i="6" a="1"/>
  <c r="G778" i="6" s="1"/>
  <c r="G762" i="6" a="1"/>
  <c r="G762" i="6" s="1"/>
  <c r="G748" i="6" a="1"/>
  <c r="G748" i="6" s="1"/>
  <c r="G733" i="6" a="1"/>
  <c r="G733" i="6" s="1"/>
  <c r="G718" i="6" a="1"/>
  <c r="G718" i="6" s="1"/>
  <c r="G703" i="6" a="1"/>
  <c r="G703" i="6" s="1"/>
  <c r="G688" i="6" a="1"/>
  <c r="G688" i="6" s="1"/>
  <c r="G672" i="6" a="1"/>
  <c r="G672" i="6" s="1"/>
  <c r="G657" i="6" a="1"/>
  <c r="G657" i="6" s="1"/>
  <c r="G641" i="6" a="1"/>
  <c r="G641" i="6" s="1"/>
  <c r="G626" i="6" a="1"/>
  <c r="G626" i="6" s="1"/>
  <c r="G610" i="6" a="1"/>
  <c r="G610" i="6" s="1"/>
  <c r="G594" i="6" a="1"/>
  <c r="G594" i="6" s="1"/>
  <c r="G579" i="6" a="1"/>
  <c r="G579" i="6" s="1"/>
  <c r="G563" i="6" a="1"/>
  <c r="G563" i="6" s="1"/>
  <c r="G547" i="6" a="1"/>
  <c r="G547" i="6" s="1"/>
  <c r="G531" i="6" a="1"/>
  <c r="G531" i="6" s="1"/>
  <c r="G515" i="6" a="1"/>
  <c r="G515" i="6" s="1"/>
  <c r="G499" i="6" a="1"/>
  <c r="G499" i="6" s="1"/>
  <c r="G483" i="6" a="1"/>
  <c r="G483" i="6" s="1"/>
  <c r="G467" i="6" a="1"/>
  <c r="G467" i="6" s="1"/>
  <c r="G451" i="6" a="1"/>
  <c r="G451" i="6" s="1"/>
  <c r="G435" i="6" a="1"/>
  <c r="G435" i="6" s="1"/>
  <c r="G420" i="6" a="1"/>
  <c r="G420" i="6" s="1"/>
  <c r="G404" i="6" a="1"/>
  <c r="G404" i="6" s="1"/>
  <c r="G388" i="6" a="1"/>
  <c r="G388" i="6" s="1"/>
  <c r="G373" i="6" a="1"/>
  <c r="G373" i="6" s="1"/>
  <c r="G358" i="6" a="1"/>
  <c r="G358" i="6" s="1"/>
  <c r="G342" i="6" a="1"/>
  <c r="G342" i="6" s="1"/>
  <c r="G326" i="6" a="1"/>
  <c r="G326" i="6" s="1"/>
  <c r="G311" i="6" a="1"/>
  <c r="G311" i="6" s="1"/>
  <c r="G295" i="6" a="1"/>
  <c r="G295" i="6" s="1"/>
  <c r="G280" i="6" a="1"/>
  <c r="G280" i="6" s="1"/>
  <c r="G264" i="6" a="1"/>
  <c r="G264" i="6" s="1"/>
  <c r="G249" i="6" a="1"/>
  <c r="G249" i="6" s="1"/>
  <c r="G234" i="6" a="1"/>
  <c r="G234" i="6" s="1"/>
  <c r="G219" i="6" a="1"/>
  <c r="G219" i="6" s="1"/>
  <c r="G203" i="6" a="1"/>
  <c r="G203" i="6" s="1"/>
  <c r="G187" i="6" a="1"/>
  <c r="G187" i="6" s="1"/>
  <c r="G172" i="6" a="1"/>
  <c r="G172" i="6" s="1"/>
  <c r="G156" i="6" a="1"/>
  <c r="G156" i="6" s="1"/>
  <c r="G140" i="6" a="1"/>
  <c r="G140" i="6" s="1"/>
  <c r="G124" i="6" a="1"/>
  <c r="G124" i="6" s="1"/>
  <c r="G108" i="6" a="1"/>
  <c r="G108" i="6" s="1"/>
  <c r="G92" i="6" a="1"/>
  <c r="G92" i="6" s="1"/>
  <c r="G76" i="6" a="1"/>
  <c r="G76" i="6" s="1"/>
  <c r="G61" i="6" a="1"/>
  <c r="G61" i="6" s="1"/>
  <c r="G45" i="6" a="1"/>
  <c r="G45" i="6" s="1"/>
  <c r="G29" i="6" a="1"/>
  <c r="G29" i="6" s="1"/>
  <c r="G13" i="6" a="1"/>
  <c r="G13" i="6" s="1"/>
  <c r="G978" i="6" a="1"/>
  <c r="G978" i="6" s="1"/>
  <c r="G962" i="6" a="1"/>
  <c r="G962" i="6" s="1"/>
  <c r="G946" i="6" a="1"/>
  <c r="G946" i="6" s="1"/>
  <c r="G931" i="6" a="1"/>
  <c r="G931" i="6" s="1"/>
  <c r="G915" i="6" a="1"/>
  <c r="G915" i="6" s="1"/>
  <c r="G886" i="6" a="1"/>
  <c r="G886" i="6" s="1"/>
  <c r="G870" i="6" a="1"/>
  <c r="G870" i="6" s="1"/>
  <c r="G855" i="6" a="1"/>
  <c r="G855" i="6" s="1"/>
  <c r="G840" i="6" a="1"/>
  <c r="G840" i="6" s="1"/>
  <c r="G825" i="6" a="1"/>
  <c r="G825" i="6" s="1"/>
  <c r="G809" i="6" a="1"/>
  <c r="G809" i="6" s="1"/>
  <c r="G793" i="6" a="1"/>
  <c r="G793" i="6" s="1"/>
  <c r="G777" i="6" a="1"/>
  <c r="G777" i="6" s="1"/>
  <c r="G747" i="6" a="1"/>
  <c r="G747" i="6" s="1"/>
  <c r="G732" i="6" a="1"/>
  <c r="G732" i="6" s="1"/>
  <c r="G717" i="6" a="1"/>
  <c r="G717" i="6" s="1"/>
  <c r="G702" i="6" a="1"/>
  <c r="G702" i="6" s="1"/>
  <c r="G687" i="6" a="1"/>
  <c r="G687" i="6" s="1"/>
  <c r="G656" i="6" a="1"/>
  <c r="G656" i="6" s="1"/>
  <c r="G640" i="6" a="1"/>
  <c r="G640" i="6" s="1"/>
  <c r="G625" i="6" a="1"/>
  <c r="G625" i="6" s="1"/>
  <c r="G609" i="6" a="1"/>
  <c r="G609" i="6" s="1"/>
  <c r="G593" i="6" a="1"/>
  <c r="G593" i="6" s="1"/>
  <c r="G578" i="6" a="1"/>
  <c r="G578" i="6" s="1"/>
  <c r="G562" i="6" a="1"/>
  <c r="G562" i="6" s="1"/>
  <c r="G546" i="6" a="1"/>
  <c r="G546" i="6" s="1"/>
  <c r="G530" i="6" a="1"/>
  <c r="G530" i="6" s="1"/>
  <c r="G514" i="6" a="1"/>
  <c r="G514" i="6" s="1"/>
  <c r="G498" i="6" a="1"/>
  <c r="G498" i="6" s="1"/>
  <c r="G482" i="6" a="1"/>
  <c r="G482" i="6" s="1"/>
  <c r="G466" i="6" a="1"/>
  <c r="G466" i="6" s="1"/>
  <c r="G450" i="6" a="1"/>
  <c r="G450" i="6" s="1"/>
  <c r="G434" i="6" a="1"/>
  <c r="G434" i="6" s="1"/>
  <c r="G419" i="6" a="1"/>
  <c r="G419" i="6" s="1"/>
  <c r="G403" i="6" a="1"/>
  <c r="G403" i="6" s="1"/>
  <c r="G387" i="6" a="1"/>
  <c r="G387" i="6" s="1"/>
  <c r="G372" i="6" a="1"/>
  <c r="G372" i="6" s="1"/>
  <c r="G357" i="6" a="1"/>
  <c r="G357" i="6" s="1"/>
  <c r="G341" i="6" a="1"/>
  <c r="G341" i="6" s="1"/>
  <c r="G325" i="6" a="1"/>
  <c r="G325" i="6" s="1"/>
  <c r="G310" i="6" a="1"/>
  <c r="G310" i="6" s="1"/>
  <c r="G294" i="6" a="1"/>
  <c r="G294" i="6" s="1"/>
  <c r="G279" i="6" a="1"/>
  <c r="G279" i="6" s="1"/>
  <c r="G263" i="6" a="1"/>
  <c r="G263" i="6" s="1"/>
  <c r="G248" i="6" a="1"/>
  <c r="G248" i="6" s="1"/>
  <c r="G233" i="6" a="1"/>
  <c r="G233" i="6" s="1"/>
  <c r="G218" i="6" a="1"/>
  <c r="G218" i="6" s="1"/>
  <c r="G202" i="6" a="1"/>
  <c r="G202" i="6" s="1"/>
  <c r="G186" i="6" a="1"/>
  <c r="G186" i="6" s="1"/>
  <c r="G171" i="6" a="1"/>
  <c r="G171" i="6" s="1"/>
  <c r="G155" i="6" a="1"/>
  <c r="G155" i="6" s="1"/>
  <c r="G139" i="6" a="1"/>
  <c r="G139" i="6" s="1"/>
  <c r="G123" i="6" a="1"/>
  <c r="G123" i="6" s="1"/>
  <c r="G107" i="6" a="1"/>
  <c r="G107" i="6" s="1"/>
  <c r="G91" i="6" a="1"/>
  <c r="G91" i="6" s="1"/>
  <c r="G75" i="6" a="1"/>
  <c r="G75" i="6" s="1"/>
  <c r="G60" i="6" a="1"/>
  <c r="G60" i="6" s="1"/>
  <c r="G44" i="6" a="1"/>
  <c r="G44" i="6" s="1"/>
  <c r="G28" i="6" a="1"/>
  <c r="G28" i="6" s="1"/>
  <c r="G12" i="6" a="1"/>
  <c r="G12" i="6" s="1"/>
  <c r="G977" i="6" a="1"/>
  <c r="G977" i="6" s="1"/>
  <c r="G961" i="6" a="1"/>
  <c r="G961" i="6" s="1"/>
  <c r="G945" i="6" a="1"/>
  <c r="G945" i="6" s="1"/>
  <c r="G930" i="6" a="1"/>
  <c r="G930" i="6" s="1"/>
  <c r="G914" i="6" a="1"/>
  <c r="G914" i="6" s="1"/>
  <c r="G899" i="6" a="1"/>
  <c r="G899" i="6" s="1"/>
  <c r="G885" i="6" a="1"/>
  <c r="G885" i="6" s="1"/>
  <c r="G869" i="6" a="1"/>
  <c r="G869" i="6" s="1"/>
  <c r="G854" i="6" a="1"/>
  <c r="G854" i="6" s="1"/>
  <c r="G839" i="6" a="1"/>
  <c r="G839" i="6" s="1"/>
  <c r="G824" i="6" a="1"/>
  <c r="G824" i="6" s="1"/>
  <c r="G808" i="6" a="1"/>
  <c r="G808" i="6" s="1"/>
  <c r="G792" i="6" a="1"/>
  <c r="G792" i="6" s="1"/>
  <c r="G776" i="6" a="1"/>
  <c r="G776" i="6" s="1"/>
  <c r="G761" i="6" a="1"/>
  <c r="G761" i="6" s="1"/>
  <c r="G746" i="6" a="1"/>
  <c r="G746" i="6" s="1"/>
  <c r="G731" i="6" a="1"/>
  <c r="G731" i="6" s="1"/>
  <c r="G716" i="6" a="1"/>
  <c r="G716" i="6" s="1"/>
  <c r="G701" i="6" a="1"/>
  <c r="G701" i="6" s="1"/>
  <c r="G686" i="6" a="1"/>
  <c r="G686" i="6" s="1"/>
  <c r="G671" i="6" a="1"/>
  <c r="G671" i="6" s="1"/>
  <c r="G655" i="6" a="1"/>
  <c r="G655" i="6" s="1"/>
  <c r="G639" i="6" a="1"/>
  <c r="G639" i="6" s="1"/>
  <c r="G624" i="6" a="1"/>
  <c r="G624" i="6" s="1"/>
  <c r="G608" i="6" a="1"/>
  <c r="G608" i="6" s="1"/>
  <c r="G592" i="6" a="1"/>
  <c r="G592" i="6" s="1"/>
  <c r="G577" i="6" a="1"/>
  <c r="G577" i="6" s="1"/>
  <c r="G561" i="6" a="1"/>
  <c r="G561" i="6" s="1"/>
  <c r="G545" i="6" a="1"/>
  <c r="G545" i="6" s="1"/>
  <c r="G529" i="6" a="1"/>
  <c r="G529" i="6" s="1"/>
  <c r="G513" i="6" a="1"/>
  <c r="G513" i="6" s="1"/>
  <c r="G497" i="6" a="1"/>
  <c r="G497" i="6" s="1"/>
  <c r="G481" i="6" a="1"/>
  <c r="G481" i="6" s="1"/>
  <c r="G465" i="6" a="1"/>
  <c r="G465" i="6" s="1"/>
  <c r="G449" i="6" a="1"/>
  <c r="G449" i="6" s="1"/>
  <c r="G433" i="6" a="1"/>
  <c r="G433" i="6" s="1"/>
  <c r="G418" i="6" a="1"/>
  <c r="G418" i="6" s="1"/>
  <c r="G402" i="6" a="1"/>
  <c r="G402" i="6" s="1"/>
  <c r="G386" i="6" a="1"/>
  <c r="G386" i="6" s="1"/>
  <c r="G371" i="6" a="1"/>
  <c r="G371" i="6" s="1"/>
  <c r="G356" i="6" a="1"/>
  <c r="G356" i="6" s="1"/>
  <c r="G340" i="6" a="1"/>
  <c r="G340" i="6" s="1"/>
  <c r="G324" i="6" a="1"/>
  <c r="G324" i="6" s="1"/>
  <c r="G309" i="6" a="1"/>
  <c r="G309" i="6" s="1"/>
  <c r="G293" i="6" a="1"/>
  <c r="G293" i="6" s="1"/>
  <c r="G278" i="6" a="1"/>
  <c r="G278" i="6" s="1"/>
  <c r="G262" i="6" a="1"/>
  <c r="G262" i="6" s="1"/>
  <c r="G247" i="6" a="1"/>
  <c r="G247" i="6" s="1"/>
  <c r="G232" i="6" a="1"/>
  <c r="G232" i="6" s="1"/>
  <c r="G217" i="6" a="1"/>
  <c r="G217" i="6" s="1"/>
  <c r="G201" i="6" a="1"/>
  <c r="G201" i="6" s="1"/>
  <c r="G185" i="6" a="1"/>
  <c r="G185" i="6" s="1"/>
  <c r="G170" i="6" a="1"/>
  <c r="G170" i="6" s="1"/>
  <c r="G154" i="6" a="1"/>
  <c r="G154" i="6" s="1"/>
  <c r="G138" i="6" a="1"/>
  <c r="G138" i="6" s="1"/>
  <c r="G122" i="6" a="1"/>
  <c r="G122" i="6" s="1"/>
  <c r="G106" i="6" a="1"/>
  <c r="G106" i="6" s="1"/>
  <c r="G90" i="6" a="1"/>
  <c r="G90" i="6" s="1"/>
  <c r="G74" i="6" a="1"/>
  <c r="G74" i="6" s="1"/>
  <c r="G59" i="6" a="1"/>
  <c r="G59" i="6" s="1"/>
  <c r="G43" i="6" a="1"/>
  <c r="G43" i="6" s="1"/>
  <c r="G27" i="6" a="1"/>
  <c r="G27" i="6" s="1"/>
  <c r="G11" i="6" a="1"/>
  <c r="G11" i="6" s="1"/>
  <c r="G976" i="6" a="1"/>
  <c r="G976" i="6" s="1"/>
  <c r="G960" i="6" a="1"/>
  <c r="G960" i="6" s="1"/>
  <c r="G944" i="6" a="1"/>
  <c r="G944" i="6" s="1"/>
  <c r="G929" i="6" a="1"/>
  <c r="G929" i="6" s="1"/>
  <c r="G913" i="6" a="1"/>
  <c r="G913" i="6" s="1"/>
  <c r="G898" i="6" a="1"/>
  <c r="G898" i="6" s="1"/>
  <c r="G884" i="6" a="1"/>
  <c r="G884" i="6" s="1"/>
  <c r="G868" i="6" a="1"/>
  <c r="G868" i="6" s="1"/>
  <c r="G853" i="6" a="1"/>
  <c r="G853" i="6" s="1"/>
  <c r="G838" i="6" a="1"/>
  <c r="G838" i="6" s="1"/>
  <c r="G823" i="6" a="1"/>
  <c r="G823" i="6" s="1"/>
  <c r="G807" i="6" a="1"/>
  <c r="G807" i="6" s="1"/>
  <c r="G791" i="6" a="1"/>
  <c r="G791" i="6" s="1"/>
  <c r="G775" i="6" a="1"/>
  <c r="G775" i="6" s="1"/>
  <c r="G760" i="6" a="1"/>
  <c r="G760" i="6" s="1"/>
  <c r="G745" i="6" a="1"/>
  <c r="G745" i="6" s="1"/>
  <c r="G730" i="6" a="1"/>
  <c r="G730" i="6" s="1"/>
  <c r="G715" i="6" a="1"/>
  <c r="G715" i="6" s="1"/>
  <c r="G700" i="6" a="1"/>
  <c r="G700" i="6" s="1"/>
  <c r="G685" i="6" a="1"/>
  <c r="G685" i="6" s="1"/>
  <c r="G670" i="6" a="1"/>
  <c r="G670" i="6" s="1"/>
  <c r="G654" i="6" a="1"/>
  <c r="G654" i="6" s="1"/>
  <c r="G638" i="6" a="1"/>
  <c r="G638" i="6" s="1"/>
  <c r="G623" i="6" a="1"/>
  <c r="G623" i="6" s="1"/>
  <c r="G607" i="6" a="1"/>
  <c r="G607" i="6" s="1"/>
  <c r="G591" i="6" a="1"/>
  <c r="G591" i="6" s="1"/>
  <c r="G576" i="6" a="1"/>
  <c r="G576" i="6" s="1"/>
  <c r="G560" i="6" a="1"/>
  <c r="G560" i="6" s="1"/>
  <c r="G544" i="6" a="1"/>
  <c r="G544" i="6" s="1"/>
  <c r="G528" i="6" a="1"/>
  <c r="G528" i="6" s="1"/>
  <c r="G512" i="6" a="1"/>
  <c r="G512" i="6" s="1"/>
  <c r="G496" i="6" a="1"/>
  <c r="G496" i="6" s="1"/>
  <c r="G480" i="6" a="1"/>
  <c r="G480" i="6" s="1"/>
  <c r="G464" i="6" a="1"/>
  <c r="G464" i="6" s="1"/>
  <c r="G448" i="6" a="1"/>
  <c r="G448" i="6" s="1"/>
  <c r="G432" i="6" a="1"/>
  <c r="G432" i="6" s="1"/>
  <c r="G417" i="6" a="1"/>
  <c r="G417" i="6" s="1"/>
  <c r="G401" i="6" a="1"/>
  <c r="G401" i="6" s="1"/>
  <c r="G385" i="6" a="1"/>
  <c r="G385" i="6" s="1"/>
  <c r="G370" i="6" a="1"/>
  <c r="G370" i="6" s="1"/>
  <c r="G355" i="6" a="1"/>
  <c r="G355" i="6" s="1"/>
  <c r="G339" i="6" a="1"/>
  <c r="G339" i="6" s="1"/>
  <c r="G323" i="6" a="1"/>
  <c r="G323" i="6" s="1"/>
  <c r="G308" i="6" a="1"/>
  <c r="G308" i="6" s="1"/>
  <c r="G292" i="6" a="1"/>
  <c r="G292" i="6" s="1"/>
  <c r="G277" i="6" a="1"/>
  <c r="G277" i="6" s="1"/>
  <c r="G261" i="6" a="1"/>
  <c r="G261" i="6" s="1"/>
  <c r="G246" i="6" a="1"/>
  <c r="G246" i="6" s="1"/>
  <c r="G231" i="6" a="1"/>
  <c r="G231" i="6" s="1"/>
  <c r="G216" i="6" a="1"/>
  <c r="G216" i="6" s="1"/>
  <c r="G200" i="6" a="1"/>
  <c r="G200" i="6" s="1"/>
  <c r="G184" i="6" a="1"/>
  <c r="G184" i="6" s="1"/>
  <c r="G169" i="6" a="1"/>
  <c r="G169" i="6" s="1"/>
  <c r="G153" i="6" a="1"/>
  <c r="G153" i="6" s="1"/>
  <c r="G137" i="6" a="1"/>
  <c r="G137" i="6" s="1"/>
  <c r="G121" i="6" a="1"/>
  <c r="G121" i="6" s="1"/>
  <c r="G105" i="6" a="1"/>
  <c r="G105" i="6" s="1"/>
  <c r="G89" i="6" a="1"/>
  <c r="G89" i="6" s="1"/>
  <c r="G73" i="6" a="1"/>
  <c r="G73" i="6" s="1"/>
  <c r="G58" i="6" a="1"/>
  <c r="G58" i="6" s="1"/>
  <c r="G42" i="6" a="1"/>
  <c r="G42" i="6" s="1"/>
  <c r="G26" i="6" a="1"/>
  <c r="G26" i="6" s="1"/>
  <c r="G10" i="6" a="1"/>
  <c r="G10" i="6" s="1"/>
  <c r="G369" i="6" a="1"/>
  <c r="G369" i="6" s="1"/>
  <c r="G354" i="6" a="1"/>
  <c r="G354" i="6" s="1"/>
  <c r="G338" i="6" a="1"/>
  <c r="G338" i="6" s="1"/>
  <c r="G322" i="6" a="1"/>
  <c r="G322" i="6" s="1"/>
  <c r="G307" i="6" a="1"/>
  <c r="G307" i="6" s="1"/>
  <c r="G291" i="6" a="1"/>
  <c r="G291" i="6" s="1"/>
  <c r="G276" i="6" a="1"/>
  <c r="G276" i="6" s="1"/>
  <c r="G260" i="6" a="1"/>
  <c r="G260" i="6" s="1"/>
  <c r="G245" i="6" a="1"/>
  <c r="G245" i="6" s="1"/>
  <c r="G230" i="6" a="1"/>
  <c r="G230" i="6" s="1"/>
  <c r="G215" i="6" a="1"/>
  <c r="G215" i="6" s="1"/>
  <c r="G199" i="6" a="1"/>
  <c r="G199" i="6" s="1"/>
  <c r="G183" i="6" a="1"/>
  <c r="G183" i="6" s="1"/>
  <c r="G168" i="6" a="1"/>
  <c r="G168" i="6" s="1"/>
  <c r="G152" i="6" a="1"/>
  <c r="G152" i="6" s="1"/>
  <c r="G136" i="6" a="1"/>
  <c r="G136" i="6" s="1"/>
  <c r="G120" i="6" a="1"/>
  <c r="G120" i="6" s="1"/>
  <c r="G104" i="6" a="1"/>
  <c r="G104" i="6" s="1"/>
  <c r="G88" i="6" a="1"/>
  <c r="G88" i="6" s="1"/>
  <c r="G72" i="6" a="1"/>
  <c r="G72" i="6" s="1"/>
  <c r="G57" i="6" a="1"/>
  <c r="G57" i="6" s="1"/>
  <c r="G41" i="6" a="1"/>
  <c r="G41" i="6" s="1"/>
  <c r="G25" i="6" a="1"/>
  <c r="G25" i="6" s="1"/>
  <c r="G9" i="6" a="1"/>
  <c r="G9" i="6" s="1"/>
  <c r="G383" i="6" a="1"/>
  <c r="G383" i="6" s="1"/>
  <c r="G368" i="6" a="1"/>
  <c r="G368" i="6" s="1"/>
  <c r="G353" i="6" a="1"/>
  <c r="G353" i="6" s="1"/>
  <c r="G337" i="6" a="1"/>
  <c r="G337" i="6" s="1"/>
  <c r="G321" i="6" a="1"/>
  <c r="G321" i="6" s="1"/>
  <c r="G306" i="6" a="1"/>
  <c r="G306" i="6" s="1"/>
  <c r="G290" i="6" a="1"/>
  <c r="G290" i="6" s="1"/>
  <c r="G275" i="6" a="1"/>
  <c r="G275" i="6" s="1"/>
  <c r="G259" i="6" a="1"/>
  <c r="G259" i="6" s="1"/>
  <c r="G244" i="6" a="1"/>
  <c r="G244" i="6" s="1"/>
  <c r="G229" i="6" a="1"/>
  <c r="G229" i="6" s="1"/>
  <c r="G214" i="6" a="1"/>
  <c r="G214" i="6" s="1"/>
  <c r="G198" i="6" a="1"/>
  <c r="G198" i="6" s="1"/>
  <c r="G182" i="6" a="1"/>
  <c r="G182" i="6" s="1"/>
  <c r="G167" i="6" a="1"/>
  <c r="G167" i="6" s="1"/>
  <c r="G151" i="6" a="1"/>
  <c r="G151" i="6" s="1"/>
  <c r="G135" i="6" a="1"/>
  <c r="G135" i="6" s="1"/>
  <c r="G119" i="6" a="1"/>
  <c r="G119" i="6" s="1"/>
  <c r="G103" i="6" a="1"/>
  <c r="G103" i="6" s="1"/>
  <c r="G87" i="6" a="1"/>
  <c r="G87" i="6" s="1"/>
  <c r="G71" i="6" a="1"/>
  <c r="G71" i="6" s="1"/>
  <c r="G56" i="6" a="1"/>
  <c r="G56" i="6" s="1"/>
  <c r="G40" i="6" a="1"/>
  <c r="G40" i="6" s="1"/>
  <c r="G24" i="6" a="1"/>
  <c r="G24" i="6" s="1"/>
  <c r="G8" i="6" a="1"/>
  <c r="G8" i="6" s="1"/>
  <c r="G429" i="6" a="1"/>
  <c r="G429" i="6" s="1"/>
  <c r="G414" i="6" a="1"/>
  <c r="G414" i="6" s="1"/>
  <c r="G398" i="6" a="1"/>
  <c r="G398" i="6" s="1"/>
  <c r="G382" i="6" a="1"/>
  <c r="G382" i="6" s="1"/>
  <c r="G367" i="6" a="1"/>
  <c r="G367" i="6" s="1"/>
  <c r="G352" i="6" a="1"/>
  <c r="G352" i="6" s="1"/>
  <c r="G336" i="6" a="1"/>
  <c r="G336" i="6" s="1"/>
  <c r="G320" i="6" a="1"/>
  <c r="G320" i="6" s="1"/>
  <c r="G305" i="6" a="1"/>
  <c r="G305" i="6" s="1"/>
  <c r="G289" i="6" a="1"/>
  <c r="G289" i="6" s="1"/>
  <c r="G274" i="6" a="1"/>
  <c r="G274" i="6" s="1"/>
  <c r="G258" i="6" a="1"/>
  <c r="G258" i="6" s="1"/>
  <c r="G243" i="6" a="1"/>
  <c r="G243" i="6" s="1"/>
  <c r="G228" i="6" a="1"/>
  <c r="G228" i="6" s="1"/>
  <c r="G213" i="6" a="1"/>
  <c r="G213" i="6" s="1"/>
  <c r="G197" i="6" a="1"/>
  <c r="G197" i="6" s="1"/>
  <c r="G181" i="6" a="1"/>
  <c r="G181" i="6" s="1"/>
  <c r="G166" i="6" a="1"/>
  <c r="G166" i="6" s="1"/>
  <c r="G150" i="6" a="1"/>
  <c r="G150" i="6" s="1"/>
  <c r="G134" i="6" a="1"/>
  <c r="G134" i="6" s="1"/>
  <c r="G118" i="6" a="1"/>
  <c r="G118" i="6" s="1"/>
  <c r="G102" i="6" a="1"/>
  <c r="G102" i="6" s="1"/>
  <c r="G86" i="6" a="1"/>
  <c r="G86" i="6" s="1"/>
  <c r="G70" i="6" a="1"/>
  <c r="G70" i="6" s="1"/>
  <c r="G55" i="6" a="1"/>
  <c r="G55" i="6" s="1"/>
  <c r="G39" i="6" a="1"/>
  <c r="G39" i="6" s="1"/>
  <c r="G23" i="6" a="1"/>
  <c r="G23" i="6" s="1"/>
  <c r="G7" i="6" a="1"/>
  <c r="G7" i="6" s="1"/>
  <c r="G972" i="6" a="1"/>
  <c r="G972" i="6" s="1"/>
  <c r="G956" i="6" a="1"/>
  <c r="G956" i="6" s="1"/>
  <c r="G941" i="6" a="1"/>
  <c r="G941" i="6" s="1"/>
  <c r="G925" i="6" a="1"/>
  <c r="G925" i="6" s="1"/>
  <c r="G909" i="6" a="1"/>
  <c r="G909" i="6" s="1"/>
  <c r="G894" i="6" a="1"/>
  <c r="G894" i="6" s="1"/>
  <c r="G880" i="6" a="1"/>
  <c r="G880" i="6" s="1"/>
  <c r="G864" i="6" a="1"/>
  <c r="G864" i="6" s="1"/>
  <c r="G834" i="6" a="1"/>
  <c r="G834" i="6" s="1"/>
  <c r="G819" i="6" a="1"/>
  <c r="G819" i="6" s="1"/>
  <c r="G803" i="6" a="1"/>
  <c r="G803" i="6" s="1"/>
  <c r="G787" i="6" a="1"/>
  <c r="G787" i="6" s="1"/>
  <c r="G771" i="6" a="1"/>
  <c r="G771" i="6" s="1"/>
  <c r="G757" i="6" a="1"/>
  <c r="G757" i="6" s="1"/>
  <c r="G742" i="6" a="1"/>
  <c r="G742" i="6" s="1"/>
  <c r="G726" i="6" a="1"/>
  <c r="G726" i="6" s="1"/>
  <c r="G711" i="6" a="1"/>
  <c r="G711" i="6" s="1"/>
  <c r="G696" i="6" a="1"/>
  <c r="G696" i="6" s="1"/>
  <c r="G681" i="6" a="1"/>
  <c r="G681" i="6" s="1"/>
  <c r="G666" i="6" a="1"/>
  <c r="G666" i="6" s="1"/>
  <c r="G650" i="6" a="1"/>
  <c r="G650" i="6" s="1"/>
  <c r="G634" i="6" a="1"/>
  <c r="G634" i="6" s="1"/>
  <c r="G619" i="6" a="1"/>
  <c r="G619" i="6" s="1"/>
  <c r="G603" i="6" a="1"/>
  <c r="G603" i="6" s="1"/>
  <c r="G587" i="6" a="1"/>
  <c r="G587" i="6" s="1"/>
  <c r="G572" i="6" a="1"/>
  <c r="G572" i="6" s="1"/>
  <c r="G556" i="6" a="1"/>
  <c r="G556" i="6" s="1"/>
  <c r="G540" i="6" a="1"/>
  <c r="G540" i="6" s="1"/>
  <c r="G524" i="6" a="1"/>
  <c r="G524" i="6" s="1"/>
  <c r="G508" i="6" a="1"/>
  <c r="G508" i="6" s="1"/>
  <c r="G492" i="6" a="1"/>
  <c r="G492" i="6" s="1"/>
  <c r="G476" i="6" a="1"/>
  <c r="G476" i="6" s="1"/>
  <c r="G460" i="6" a="1"/>
  <c r="G460" i="6" s="1"/>
  <c r="G444" i="6" a="1"/>
  <c r="G444" i="6" s="1"/>
  <c r="G428" i="6" a="1"/>
  <c r="G428" i="6" s="1"/>
  <c r="G413" i="6" a="1"/>
  <c r="G413" i="6" s="1"/>
  <c r="G397" i="6" a="1"/>
  <c r="G397" i="6" s="1"/>
  <c r="G381" i="6" a="1"/>
  <c r="G381" i="6" s="1"/>
  <c r="G366" i="6" a="1"/>
  <c r="G366" i="6" s="1"/>
  <c r="G351" i="6" a="1"/>
  <c r="G351" i="6" s="1"/>
  <c r="G335" i="6" a="1"/>
  <c r="G335" i="6" s="1"/>
  <c r="G319" i="6" a="1"/>
  <c r="G319" i="6" s="1"/>
  <c r="G304" i="6" a="1"/>
  <c r="G304" i="6" s="1"/>
  <c r="G288" i="6" a="1"/>
  <c r="G288" i="6" s="1"/>
  <c r="G273" i="6" a="1"/>
  <c r="G273" i="6" s="1"/>
  <c r="G257" i="6" a="1"/>
  <c r="G257" i="6" s="1"/>
  <c r="G242" i="6" a="1"/>
  <c r="G242" i="6" s="1"/>
  <c r="G227" i="6" a="1"/>
  <c r="G227" i="6" s="1"/>
  <c r="G212" i="6" a="1"/>
  <c r="G212" i="6" s="1"/>
  <c r="G196" i="6" a="1"/>
  <c r="G196" i="6" s="1"/>
  <c r="G180" i="6" a="1"/>
  <c r="G180" i="6" s="1"/>
  <c r="G165" i="6" a="1"/>
  <c r="G165" i="6" s="1"/>
  <c r="G149" i="6" a="1"/>
  <c r="G149" i="6" s="1"/>
  <c r="G133" i="6" a="1"/>
  <c r="G133" i="6" s="1"/>
  <c r="G117" i="6" a="1"/>
  <c r="G117" i="6" s="1"/>
  <c r="G101" i="6" a="1"/>
  <c r="G101" i="6" s="1"/>
  <c r="G85" i="6" a="1"/>
  <c r="G85" i="6" s="1"/>
  <c r="G69" i="6" a="1"/>
  <c r="G69" i="6" s="1"/>
  <c r="G54" i="6" a="1"/>
  <c r="G54" i="6" s="1"/>
  <c r="G38" i="6" a="1"/>
  <c r="G38" i="6" s="1"/>
  <c r="G22" i="6" a="1"/>
  <c r="G22" i="6" s="1"/>
  <c r="G6" i="6" a="1"/>
  <c r="G6" i="6" s="1"/>
  <c r="E3" i="6" a="1"/>
  <c r="E3" i="6" s="1"/>
  <c r="G3" i="6" a="1"/>
  <c r="G3" i="6" s="1"/>
  <c r="E17" i="17" l="1" a="1"/>
  <c r="E17" i="17" s="1"/>
  <c r="F17" i="17" s="1"/>
  <c r="C13" i="17" s="1"/>
  <c r="C14" i="17" s="1"/>
  <c r="C17" i="17" a="1"/>
  <c r="C17" i="17" s="1"/>
  <c r="D17" i="17" s="1" a="1"/>
  <c r="D17" i="17" s="1"/>
  <c r="J16" i="10"/>
  <c r="U60" i="14" l="1"/>
  <c r="U59" i="14"/>
  <c r="U58" i="14"/>
  <c r="U57" i="14"/>
  <c r="U56" i="14"/>
  <c r="U55" i="14"/>
  <c r="U54" i="14"/>
  <c r="U53" i="14"/>
  <c r="U52" i="14"/>
  <c r="U51" i="14"/>
  <c r="V51" i="14" s="1" a="1"/>
  <c r="V51" i="14" s="1"/>
  <c r="U50" i="14"/>
  <c r="V50" i="14" s="1" a="1"/>
  <c r="V50" i="14" s="1"/>
  <c r="U49" i="14"/>
  <c r="V49" i="14" s="1" a="1"/>
  <c r="V49" i="14" s="1"/>
  <c r="U48" i="14"/>
  <c r="V48" i="14" s="1" a="1"/>
  <c r="V48" i="14" s="1"/>
  <c r="U47" i="14"/>
  <c r="V47" i="14" s="1" a="1"/>
  <c r="V47" i="14" s="1"/>
  <c r="U46" i="14"/>
  <c r="V46" i="14" s="1" a="1"/>
  <c r="V46" i="14" s="1"/>
  <c r="U45" i="14"/>
  <c r="V45" i="14" s="1" a="1"/>
  <c r="V45" i="14" s="1"/>
  <c r="U44" i="14"/>
  <c r="V44" i="14" s="1" a="1"/>
  <c r="V44" i="14" s="1"/>
  <c r="R44" i="14" a="1"/>
  <c r="R44" i="14" s="1"/>
  <c r="U43" i="14"/>
  <c r="V43" i="14" s="1" a="1"/>
  <c r="V43" i="14" s="1"/>
  <c r="R43" i="14" a="1"/>
  <c r="R43" i="14" s="1"/>
  <c r="U42" i="14"/>
  <c r="V42" i="14" s="1" a="1"/>
  <c r="V42" i="14" s="1"/>
  <c r="R42" i="14" a="1"/>
  <c r="R42" i="14" s="1"/>
  <c r="U41" i="14"/>
  <c r="V41" i="14" s="1" a="1"/>
  <c r="V41" i="14" s="1"/>
  <c r="R41" i="14" a="1"/>
  <c r="R41" i="14" s="1"/>
  <c r="U40" i="14"/>
  <c r="V40" i="14" s="1" a="1"/>
  <c r="V40" i="14" s="1"/>
  <c r="R40" i="14" a="1"/>
  <c r="R40" i="14" s="1"/>
  <c r="U39" i="14"/>
  <c r="V39" i="14" s="1" a="1"/>
  <c r="V39" i="14" s="1"/>
  <c r="R39" i="14" a="1"/>
  <c r="R39" i="14" s="1"/>
  <c r="U38" i="14"/>
  <c r="V38" i="14" s="1" a="1"/>
  <c r="V38" i="14" s="1"/>
  <c r="R38" i="14" a="1"/>
  <c r="R38" i="14" s="1"/>
  <c r="U37" i="14"/>
  <c r="V37" i="14" s="1" a="1"/>
  <c r="V37" i="14" s="1"/>
  <c r="R37" i="14" a="1"/>
  <c r="R37" i="14" s="1"/>
  <c r="U36" i="14"/>
  <c r="V36" i="14" s="1" a="1"/>
  <c r="V36" i="14" s="1"/>
  <c r="R36" i="14" a="1"/>
  <c r="R36" i="14" s="1"/>
  <c r="U35" i="14"/>
  <c r="V35" i="14" s="1" a="1"/>
  <c r="V35" i="14" s="1"/>
  <c r="R35" i="14" a="1"/>
  <c r="R35" i="14" s="1"/>
  <c r="U34" i="14"/>
  <c r="V34" i="14" s="1" a="1"/>
  <c r="V34" i="14" s="1"/>
  <c r="R34" i="14" a="1"/>
  <c r="R34" i="14" s="1"/>
  <c r="U33" i="14"/>
  <c r="V33" i="14" s="1" a="1"/>
  <c r="V33" i="14" s="1"/>
  <c r="R33" i="14" a="1"/>
  <c r="R33" i="14" s="1"/>
  <c r="U32" i="14"/>
  <c r="V32" i="14" s="1" a="1"/>
  <c r="V32" i="14" s="1"/>
  <c r="R32" i="14" a="1"/>
  <c r="R32" i="14" s="1"/>
  <c r="B6" i="14" a="1"/>
  <c r="B6" i="14" s="1"/>
  <c r="Q13" i="14" s="1" a="1"/>
  <c r="R25" i="14" s="1" a="1"/>
  <c r="R25" i="14" s="1"/>
  <c r="B4" i="14" a="1"/>
  <c r="B4" i="14" s="1"/>
  <c r="C5" i="14" s="1" a="1"/>
  <c r="C5" i="14" s="1"/>
  <c r="T116" i="3" a="1"/>
  <c r="T116" i="3" s="1"/>
  <c r="S116" i="3"/>
  <c r="R116" i="3" s="1"/>
  <c r="L116" i="3"/>
  <c r="M116" i="3" s="1" a="1"/>
  <c r="M116" i="3" s="1"/>
  <c r="F116" i="3"/>
  <c r="T115" i="3" a="1"/>
  <c r="T115" i="3" s="1"/>
  <c r="S115" i="3"/>
  <c r="R115" i="3" s="1"/>
  <c r="M115" i="3" a="1"/>
  <c r="M115" i="3" s="1"/>
  <c r="L115" i="3"/>
  <c r="F115" i="3"/>
  <c r="S114" i="3"/>
  <c r="R114" i="3" s="1"/>
  <c r="L114" i="3"/>
  <c r="M114" i="3" s="1" a="1"/>
  <c r="M114" i="3" s="1"/>
  <c r="F114" i="3"/>
  <c r="S113" i="3"/>
  <c r="R113" i="3" s="1"/>
  <c r="L113" i="3"/>
  <c r="M113" i="3" s="1" a="1"/>
  <c r="M113" i="3" s="1"/>
  <c r="F113" i="3"/>
  <c r="G113" i="3" s="1" a="1"/>
  <c r="G113" i="3" s="1"/>
  <c r="S112" i="3"/>
  <c r="T112" i="3" s="1" a="1"/>
  <c r="T112" i="3" s="1"/>
  <c r="L112" i="3"/>
  <c r="M112" i="3" s="1" a="1"/>
  <c r="M112" i="3" s="1"/>
  <c r="F112" i="3"/>
  <c r="G112" i="3" s="1" a="1"/>
  <c r="G112" i="3" s="1"/>
  <c r="S111" i="3"/>
  <c r="T111" i="3" s="1" a="1"/>
  <c r="T111" i="3" s="1"/>
  <c r="L111" i="3"/>
  <c r="M111" i="3" s="1" a="1"/>
  <c r="M111" i="3" s="1"/>
  <c r="F111" i="3"/>
  <c r="G111" i="3" s="1" a="1"/>
  <c r="G111" i="3" s="1"/>
  <c r="S110" i="3"/>
  <c r="T110" i="3" s="1" a="1"/>
  <c r="T110" i="3" s="1"/>
  <c r="L110" i="3"/>
  <c r="M110" i="3" s="1" a="1"/>
  <c r="M110" i="3" s="1"/>
  <c r="F110" i="3"/>
  <c r="G110" i="3" s="1" a="1"/>
  <c r="G110" i="3" s="1"/>
  <c r="S109" i="3"/>
  <c r="T109" i="3" s="1" a="1"/>
  <c r="T109" i="3" s="1"/>
  <c r="L109" i="3"/>
  <c r="M109" i="3" s="1" a="1"/>
  <c r="M109" i="3" s="1"/>
  <c r="F109" i="3"/>
  <c r="G109" i="3" s="1" a="1"/>
  <c r="G109" i="3" s="1"/>
  <c r="S108" i="3"/>
  <c r="R108" i="3" s="1"/>
  <c r="M108" i="3" a="1"/>
  <c r="M108" i="3" s="1"/>
  <c r="L108" i="3"/>
  <c r="F108" i="3"/>
  <c r="G108" i="3" s="1" a="1"/>
  <c r="G108" i="3" s="1"/>
  <c r="S107" i="3"/>
  <c r="T107" i="3" s="1" a="1"/>
  <c r="T107" i="3" s="1"/>
  <c r="L107" i="3"/>
  <c r="M107" i="3" s="1" a="1"/>
  <c r="M107" i="3" s="1"/>
  <c r="F107" i="3"/>
  <c r="G107" i="3" s="1" a="1"/>
  <c r="G107" i="3" s="1"/>
  <c r="L106" i="3"/>
  <c r="M106" i="3" s="1" a="1"/>
  <c r="M106" i="3" s="1"/>
  <c r="F106" i="3"/>
  <c r="G106" i="3" s="1" a="1"/>
  <c r="G106" i="3" s="1"/>
  <c r="C106" i="3" a="1"/>
  <c r="C106" i="3" s="1"/>
  <c r="L105" i="3"/>
  <c r="M105" i="3" s="1" a="1"/>
  <c r="M105" i="3" s="1"/>
  <c r="F105" i="3"/>
  <c r="G105" i="3" s="1" a="1"/>
  <c r="G105" i="3" s="1"/>
  <c r="C105" i="3" a="1"/>
  <c r="C105" i="3" s="1"/>
  <c r="L104" i="3"/>
  <c r="M104" i="3" s="1" a="1"/>
  <c r="M104" i="3" s="1"/>
  <c r="F104" i="3"/>
  <c r="G104" i="3" s="1" a="1"/>
  <c r="G104" i="3" s="1"/>
  <c r="C104" i="3" a="1"/>
  <c r="C104" i="3" s="1"/>
  <c r="L103" i="3"/>
  <c r="M103" i="3" s="1" a="1"/>
  <c r="M103" i="3" s="1"/>
  <c r="F103" i="3"/>
  <c r="G103" i="3" s="1" a="1"/>
  <c r="G103" i="3" s="1"/>
  <c r="C103" i="3" a="1"/>
  <c r="C103" i="3" s="1"/>
  <c r="L102" i="3"/>
  <c r="M102" i="3" s="1" a="1"/>
  <c r="M102" i="3" s="1"/>
  <c r="F102" i="3"/>
  <c r="G102" i="3" s="1" a="1"/>
  <c r="G102" i="3" s="1"/>
  <c r="C102" i="3" a="1"/>
  <c r="C102" i="3" s="1"/>
  <c r="L101" i="3"/>
  <c r="M101" i="3" s="1" a="1"/>
  <c r="M101" i="3" s="1"/>
  <c r="F101" i="3"/>
  <c r="G101" i="3" s="1" a="1"/>
  <c r="G101" i="3" s="1"/>
  <c r="C101" i="3" a="1"/>
  <c r="C101" i="3" s="1"/>
  <c r="L100" i="3"/>
  <c r="M100" i="3" s="1" a="1"/>
  <c r="M100" i="3" s="1"/>
  <c r="F100" i="3"/>
  <c r="G100" i="3" s="1" a="1"/>
  <c r="G100" i="3" s="1"/>
  <c r="C100" i="3" a="1"/>
  <c r="C100" i="3" s="1"/>
  <c r="L99" i="3"/>
  <c r="M99" i="3" s="1" a="1"/>
  <c r="M99" i="3" s="1"/>
  <c r="F99" i="3"/>
  <c r="G99" i="3" s="1" a="1"/>
  <c r="G99" i="3" s="1"/>
  <c r="C99" i="3" a="1"/>
  <c r="C99" i="3" s="1"/>
  <c r="L98" i="3"/>
  <c r="M98" i="3" s="1" a="1"/>
  <c r="M98" i="3" s="1"/>
  <c r="F98" i="3"/>
  <c r="G98" i="3" s="1" a="1"/>
  <c r="G98" i="3" s="1"/>
  <c r="C98" i="3" a="1"/>
  <c r="C98" i="3" s="1"/>
  <c r="L97" i="3"/>
  <c r="M97" i="3" s="1" a="1"/>
  <c r="M97" i="3" s="1"/>
  <c r="F97" i="3"/>
  <c r="G97" i="3" s="1" a="1"/>
  <c r="G97" i="3" s="1"/>
  <c r="C97" i="3" a="1"/>
  <c r="C97" i="3" s="1"/>
  <c r="M96" i="3" a="1"/>
  <c r="M96" i="3" s="1"/>
  <c r="L96" i="3"/>
  <c r="F96" i="3"/>
  <c r="G96" i="3" s="1" a="1"/>
  <c r="G96" i="3" s="1"/>
  <c r="C96" i="3" a="1"/>
  <c r="C96" i="3" s="1"/>
  <c r="L95" i="3"/>
  <c r="M95" i="3" s="1" a="1"/>
  <c r="M95" i="3" s="1"/>
  <c r="F95" i="3"/>
  <c r="G95" i="3" s="1" a="1"/>
  <c r="G95" i="3" s="1"/>
  <c r="C95" i="3" a="1"/>
  <c r="C95" i="3" s="1"/>
  <c r="L94" i="3"/>
  <c r="M94" i="3" s="1" a="1"/>
  <c r="M94" i="3" s="1"/>
  <c r="F94" i="3"/>
  <c r="G94" i="3" s="1" a="1"/>
  <c r="G94" i="3" s="1"/>
  <c r="C94" i="3" a="1"/>
  <c r="C94" i="3" s="1"/>
  <c r="L93" i="3"/>
  <c r="M93" i="3" s="1" a="1"/>
  <c r="M93" i="3" s="1"/>
  <c r="F93" i="3"/>
  <c r="G93" i="3" s="1" a="1"/>
  <c r="G93" i="3" s="1"/>
  <c r="C93" i="3" a="1"/>
  <c r="C93" i="3" s="1"/>
  <c r="L92" i="3"/>
  <c r="M92" i="3" s="1" a="1"/>
  <c r="M92" i="3" s="1"/>
  <c r="F92" i="3"/>
  <c r="G92" i="3" s="1" a="1"/>
  <c r="G92" i="3" s="1"/>
  <c r="C92" i="3" a="1"/>
  <c r="C92" i="3" s="1"/>
  <c r="F91" i="3"/>
  <c r="G91" i="3" s="1" a="1"/>
  <c r="G91" i="3" s="1"/>
  <c r="C91" i="3" a="1"/>
  <c r="C91" i="3" s="1"/>
  <c r="F90" i="3"/>
  <c r="G90" i="3" s="1" a="1"/>
  <c r="G90" i="3" s="1"/>
  <c r="C90" i="3" a="1"/>
  <c r="C90" i="3" s="1"/>
  <c r="F89" i="3"/>
  <c r="G89" i="3" s="1" a="1"/>
  <c r="G89" i="3" s="1"/>
  <c r="C89" i="3" a="1"/>
  <c r="C89" i="3" s="1"/>
  <c r="F88" i="3"/>
  <c r="G88" i="3" s="1" a="1"/>
  <c r="G88" i="3" s="1"/>
  <c r="C88" i="3" a="1"/>
  <c r="C88" i="3" s="1"/>
  <c r="F87" i="3"/>
  <c r="G87" i="3" s="1" a="1"/>
  <c r="G87" i="3" s="1"/>
  <c r="C87" i="3" a="1"/>
  <c r="C87" i="3" s="1"/>
  <c r="F86" i="3"/>
  <c r="G86" i="3" s="1" a="1"/>
  <c r="G86" i="3" s="1"/>
  <c r="C86" i="3" a="1"/>
  <c r="C86" i="3" s="1"/>
  <c r="F85" i="3"/>
  <c r="G85" i="3" s="1" a="1"/>
  <c r="G85" i="3" s="1"/>
  <c r="C85" i="3" a="1"/>
  <c r="C85" i="3" s="1"/>
  <c r="F84" i="3"/>
  <c r="G84" i="3" s="1" a="1"/>
  <c r="G84" i="3" s="1"/>
  <c r="C84" i="3" a="1"/>
  <c r="C84" i="3" s="1"/>
  <c r="F83" i="3"/>
  <c r="G83" i="3" s="1" a="1"/>
  <c r="G83" i="3" s="1"/>
  <c r="C83" i="3" a="1"/>
  <c r="C83" i="3" s="1"/>
  <c r="F82" i="3"/>
  <c r="G82" i="3" s="1" a="1"/>
  <c r="G82" i="3" s="1"/>
  <c r="C82" i="3" a="1"/>
  <c r="C82" i="3" s="1"/>
  <c r="F81" i="3"/>
  <c r="G81" i="3" s="1" a="1"/>
  <c r="G81" i="3" s="1"/>
  <c r="C81" i="3" a="1"/>
  <c r="C81" i="3" s="1"/>
  <c r="F80" i="3"/>
  <c r="G80" i="3" s="1" a="1"/>
  <c r="G80" i="3" s="1"/>
  <c r="C80" i="3" a="1"/>
  <c r="C80" i="3" s="1"/>
  <c r="B68" i="3" a="1"/>
  <c r="B68" i="3" s="1"/>
  <c r="B75" i="3" s="1" a="1"/>
  <c r="C79" i="3" s="1" a="1"/>
  <c r="C79" i="3" s="1"/>
  <c r="B66" i="3" a="1"/>
  <c r="B66" i="3" s="1"/>
  <c r="C67" i="3" s="1" a="1"/>
  <c r="C67" i="3" s="1"/>
  <c r="T58" i="3" a="1"/>
  <c r="T58" i="3" s="1"/>
  <c r="G28" i="3" a="1"/>
  <c r="G28" i="3" s="1"/>
  <c r="F23" i="3"/>
  <c r="G23" i="3" s="1" a="1"/>
  <c r="G23" i="3" s="1"/>
  <c r="F24" i="3"/>
  <c r="G24" i="3" s="1" a="1"/>
  <c r="G24" i="3" s="1"/>
  <c r="F25" i="3"/>
  <c r="G25" i="3" s="1" a="1"/>
  <c r="G25" i="3" s="1"/>
  <c r="F26" i="3"/>
  <c r="G26" i="3" s="1" a="1"/>
  <c r="G26" i="3" s="1"/>
  <c r="F27" i="3"/>
  <c r="G27" i="3" s="1" a="1"/>
  <c r="G27" i="3" s="1"/>
  <c r="F28" i="3"/>
  <c r="F29" i="3"/>
  <c r="G29" i="3" s="1" a="1"/>
  <c r="G29" i="3" s="1"/>
  <c r="F30" i="3"/>
  <c r="G30" i="3" s="1" a="1"/>
  <c r="G30" i="3" s="1"/>
  <c r="F31" i="3"/>
  <c r="G31" i="3" s="1" a="1"/>
  <c r="G31" i="3" s="1"/>
  <c r="F32" i="3"/>
  <c r="G32" i="3" s="1" a="1"/>
  <c r="G32" i="3" s="1"/>
  <c r="F33" i="3"/>
  <c r="G33" i="3" s="1" a="1"/>
  <c r="G33" i="3" s="1"/>
  <c r="F34" i="3"/>
  <c r="G34" i="3" s="1" a="1"/>
  <c r="G34" i="3" s="1"/>
  <c r="F35" i="3"/>
  <c r="G35" i="3" s="1" a="1"/>
  <c r="G35" i="3" s="1"/>
  <c r="F36" i="3"/>
  <c r="G36" i="3" s="1" a="1"/>
  <c r="G36" i="3" s="1"/>
  <c r="F37" i="3"/>
  <c r="G37" i="3" s="1" a="1"/>
  <c r="G37" i="3" s="1"/>
  <c r="F38" i="3"/>
  <c r="G38" i="3" s="1" a="1"/>
  <c r="G38" i="3" s="1"/>
  <c r="F39" i="3"/>
  <c r="G39" i="3" s="1" a="1"/>
  <c r="G39" i="3" s="1"/>
  <c r="F40" i="3"/>
  <c r="G40" i="3" s="1" a="1"/>
  <c r="G40" i="3" s="1"/>
  <c r="F41" i="3"/>
  <c r="G41" i="3" s="1" a="1"/>
  <c r="G41" i="3" s="1"/>
  <c r="F42" i="3"/>
  <c r="G42" i="3" s="1" a="1"/>
  <c r="G42" i="3" s="1"/>
  <c r="F43" i="3"/>
  <c r="G43" i="3" s="1" a="1"/>
  <c r="G43" i="3" s="1"/>
  <c r="F44" i="3"/>
  <c r="G44" i="3" s="1" a="1"/>
  <c r="G44" i="3" s="1"/>
  <c r="F45" i="3"/>
  <c r="G45" i="3" s="1" a="1"/>
  <c r="G45" i="3" s="1"/>
  <c r="F46" i="3"/>
  <c r="G46" i="3" s="1" a="1"/>
  <c r="G46" i="3" s="1"/>
  <c r="F47" i="3"/>
  <c r="G47" i="3" s="1" a="1"/>
  <c r="G47" i="3" s="1"/>
  <c r="F48" i="3"/>
  <c r="G48" i="3" s="1" a="1"/>
  <c r="G48" i="3" s="1"/>
  <c r="F49" i="3"/>
  <c r="G49" i="3" s="1" a="1"/>
  <c r="G49" i="3" s="1"/>
  <c r="F50" i="3"/>
  <c r="G50" i="3" s="1" a="1"/>
  <c r="G50" i="3" s="1"/>
  <c r="F51" i="3"/>
  <c r="F52" i="3"/>
  <c r="F53" i="3"/>
  <c r="F54" i="3"/>
  <c r="F55" i="3"/>
  <c r="F56" i="3"/>
  <c r="F57" i="3"/>
  <c r="F58" i="3"/>
  <c r="F59" i="3"/>
  <c r="F60" i="3"/>
  <c r="F61" i="3"/>
  <c r="F62" i="3"/>
  <c r="L51" i="3"/>
  <c r="M51" i="3" s="1" a="1"/>
  <c r="M51" i="3" s="1"/>
  <c r="L52" i="3"/>
  <c r="M52" i="3" s="1" a="1"/>
  <c r="M52" i="3" s="1"/>
  <c r="L53" i="3"/>
  <c r="M53" i="3" s="1" a="1"/>
  <c r="M53" i="3" s="1"/>
  <c r="L54" i="3"/>
  <c r="M54" i="3" s="1" a="1"/>
  <c r="M54" i="3" s="1"/>
  <c r="L55" i="3"/>
  <c r="M55" i="3" s="1" a="1"/>
  <c r="M55" i="3" s="1"/>
  <c r="L56" i="3"/>
  <c r="M56" i="3" s="1" a="1"/>
  <c r="M56" i="3" s="1"/>
  <c r="L57" i="3"/>
  <c r="M57" i="3" s="1" a="1"/>
  <c r="M57" i="3" s="1"/>
  <c r="L58" i="3"/>
  <c r="M58" i="3" s="1" a="1"/>
  <c r="M58" i="3" s="1"/>
  <c r="L59" i="3"/>
  <c r="M59" i="3" s="1" a="1"/>
  <c r="M59" i="3" s="1"/>
  <c r="L60" i="3"/>
  <c r="M60" i="3" s="1" a="1"/>
  <c r="M60" i="3" s="1"/>
  <c r="L61" i="3"/>
  <c r="M61" i="3" s="1" a="1"/>
  <c r="M61" i="3" s="1"/>
  <c r="L62" i="3"/>
  <c r="M62" i="3" s="1" a="1"/>
  <c r="M62" i="3" s="1"/>
  <c r="S50" i="3"/>
  <c r="T50" i="3" s="1" a="1"/>
  <c r="T50" i="3" s="1"/>
  <c r="S51" i="3"/>
  <c r="T51" i="3" s="1" a="1"/>
  <c r="T51" i="3" s="1"/>
  <c r="S52" i="3"/>
  <c r="R52" i="3" s="1"/>
  <c r="S53" i="3"/>
  <c r="R53" i="3" s="1"/>
  <c r="S54" i="3"/>
  <c r="R54" i="3" s="1"/>
  <c r="S55" i="3"/>
  <c r="R55" i="3" s="1"/>
  <c r="S56" i="3"/>
  <c r="S57" i="3"/>
  <c r="R57" i="3" s="1"/>
  <c r="S58" i="3"/>
  <c r="S59" i="3"/>
  <c r="R59" i="3" s="1"/>
  <c r="S60" i="3"/>
  <c r="R60" i="3" s="1"/>
  <c r="S61" i="3"/>
  <c r="T61" i="3" s="1" a="1"/>
  <c r="T61" i="3" s="1"/>
  <c r="S62" i="3"/>
  <c r="R62" i="3" s="1"/>
  <c r="R51" i="3"/>
  <c r="R58" i="3"/>
  <c r="R61" i="3"/>
  <c r="R26" i="14" l="1" a="1"/>
  <c r="R26" i="14" s="1"/>
  <c r="R30" i="14" a="1"/>
  <c r="R30" i="14" s="1"/>
  <c r="R27" i="14" a="1"/>
  <c r="R27" i="14" s="1"/>
  <c r="R31" i="14" a="1"/>
  <c r="R31" i="14" s="1"/>
  <c r="R29" i="14" a="1"/>
  <c r="R29" i="14" s="1"/>
  <c r="R24" i="14" a="1"/>
  <c r="R24" i="14" s="1"/>
  <c r="R28" i="14" a="1"/>
  <c r="R28" i="14" s="1"/>
  <c r="R110" i="3"/>
  <c r="R109" i="3"/>
  <c r="R15" i="14" a="1"/>
  <c r="R15" i="14" s="1"/>
  <c r="R20" i="14" a="1"/>
  <c r="R20" i="14" s="1"/>
  <c r="R16" i="14" a="1"/>
  <c r="R16" i="14" s="1"/>
  <c r="R19" i="14" a="1"/>
  <c r="R19" i="14" s="1"/>
  <c r="R21" i="14" a="1"/>
  <c r="R21" i="14" s="1"/>
  <c r="R17" i="14" a="1"/>
  <c r="R17" i="14" s="1"/>
  <c r="Q13" i="14"/>
  <c r="R22" i="14" a="1"/>
  <c r="R22" i="14" s="1"/>
  <c r="R18" i="14" a="1"/>
  <c r="R18" i="14" s="1"/>
  <c r="R14" i="14" a="1"/>
  <c r="R14" i="14" s="1"/>
  <c r="R23" i="14" a="1"/>
  <c r="R23" i="14" s="1"/>
  <c r="B13" i="14" a="1"/>
  <c r="J13" i="14" a="1"/>
  <c r="B8" i="14" a="1"/>
  <c r="B8" i="14" s="1"/>
  <c r="B7" i="14" s="1" a="1"/>
  <c r="B7" i="14" s="1"/>
  <c r="C4" i="14" s="1" a="1"/>
  <c r="C4" i="14" s="1"/>
  <c r="T114" i="3" a="1"/>
  <c r="T114" i="3" s="1"/>
  <c r="R112" i="3"/>
  <c r="R111" i="3"/>
  <c r="R107" i="3"/>
  <c r="T108" i="3" a="1"/>
  <c r="T108" i="3" s="1"/>
  <c r="R56" i="3"/>
  <c r="T56" i="3" a="1"/>
  <c r="T56" i="3" s="1"/>
  <c r="T113" i="3" a="1"/>
  <c r="T113" i="3" s="1"/>
  <c r="R50" i="3"/>
  <c r="C77" i="3" a="1"/>
  <c r="C77" i="3" s="1"/>
  <c r="C76" i="3" a="1"/>
  <c r="C76" i="3" s="1"/>
  <c r="C78" i="3" a="1"/>
  <c r="C78" i="3" s="1"/>
  <c r="B75" i="3"/>
  <c r="D75" i="3" s="1" a="1"/>
  <c r="D75" i="3" s="1"/>
  <c r="O75" i="3" a="1"/>
  <c r="B70" i="3" a="1"/>
  <c r="B70" i="3" s="1"/>
  <c r="B69" i="3" s="1" a="1"/>
  <c r="B69" i="3" s="1"/>
  <c r="C66" i="3" s="1" a="1"/>
  <c r="C66" i="3" s="1"/>
  <c r="I75" i="3" a="1"/>
  <c r="T60" i="3" a="1"/>
  <c r="T60" i="3" s="1"/>
  <c r="T59" i="3" a="1"/>
  <c r="T59" i="3" s="1"/>
  <c r="T57" i="3" a="1"/>
  <c r="T57" i="3" s="1"/>
  <c r="T55" i="3" a="1"/>
  <c r="T55" i="3" s="1"/>
  <c r="T54" i="3" a="1"/>
  <c r="T54" i="3" s="1"/>
  <c r="T53" i="3" a="1"/>
  <c r="T53" i="3" s="1"/>
  <c r="T52" i="3" a="1"/>
  <c r="T52" i="3" s="1"/>
  <c r="T62" i="3" a="1"/>
  <c r="T62" i="3" s="1"/>
  <c r="Q10" i="14" l="1"/>
  <c r="T13" i="14" a="1"/>
  <c r="T13" i="14" s="1"/>
  <c r="S13" i="14" a="1"/>
  <c r="R13" i="14" a="1"/>
  <c r="R13" i="14" s="1"/>
  <c r="J13" i="14"/>
  <c r="B13" i="14"/>
  <c r="E75" i="3" a="1"/>
  <c r="E75" i="3" s="1"/>
  <c r="O75" i="3"/>
  <c r="I75" i="3"/>
  <c r="B72" i="3"/>
  <c r="C75" i="3" a="1"/>
  <c r="C75" i="3" s="1"/>
  <c r="C31" i="3" a="1"/>
  <c r="C31" i="3" s="1"/>
  <c r="C32" i="3" a="1"/>
  <c r="C32" i="3" s="1"/>
  <c r="C33" i="3" a="1"/>
  <c r="C33" i="3" s="1"/>
  <c r="C34" i="3" a="1"/>
  <c r="C34" i="3" s="1"/>
  <c r="C35" i="3" a="1"/>
  <c r="C35" i="3" s="1"/>
  <c r="C36" i="3" a="1"/>
  <c r="C36" i="3" s="1"/>
  <c r="C37" i="3" a="1"/>
  <c r="C37" i="3" s="1"/>
  <c r="C38" i="3" a="1"/>
  <c r="C38" i="3" s="1"/>
  <c r="C39" i="3" a="1"/>
  <c r="C39" i="3" s="1"/>
  <c r="C40" i="3" a="1"/>
  <c r="C40" i="3" s="1"/>
  <c r="C41" i="3" a="1"/>
  <c r="C41" i="3" s="1"/>
  <c r="C42" i="3" a="1"/>
  <c r="C42" i="3" s="1"/>
  <c r="C43" i="3" a="1"/>
  <c r="C43" i="3" s="1"/>
  <c r="C3" i="6" a="1"/>
  <c r="U31" i="14" l="1"/>
  <c r="V31" i="14" s="1" a="1"/>
  <c r="V31" i="14" s="1"/>
  <c r="U30" i="14"/>
  <c r="V30" i="14" s="1" a="1"/>
  <c r="V30" i="14" s="1"/>
  <c r="U29" i="14"/>
  <c r="V29" i="14" s="1" a="1"/>
  <c r="V29" i="14" s="1"/>
  <c r="U28" i="14"/>
  <c r="V28" i="14" s="1" a="1"/>
  <c r="V28" i="14" s="1"/>
  <c r="U25" i="14"/>
  <c r="V25" i="14" s="1" a="1"/>
  <c r="V25" i="14" s="1"/>
  <c r="U24" i="14"/>
  <c r="V24" i="14" s="1" a="1"/>
  <c r="V24" i="14" s="1"/>
  <c r="U27" i="14"/>
  <c r="V27" i="14" s="1" a="1"/>
  <c r="V27" i="14" s="1"/>
  <c r="U26" i="14"/>
  <c r="V26" i="14" s="1" a="1"/>
  <c r="V26" i="14" s="1"/>
  <c r="L13" i="14" a="1"/>
  <c r="L13" i="14" s="1"/>
  <c r="K13" i="14" a="1"/>
  <c r="J10" i="14"/>
  <c r="B10" i="14"/>
  <c r="D13" i="14" a="1"/>
  <c r="D13" i="14" s="1"/>
  <c r="C13" i="14" a="1"/>
  <c r="U23" i="14"/>
  <c r="V23" i="14" s="1" a="1"/>
  <c r="V23" i="14" s="1"/>
  <c r="U19" i="14"/>
  <c r="V19" i="14" s="1" a="1"/>
  <c r="V19" i="14" s="1"/>
  <c r="U15" i="14"/>
  <c r="V15" i="14" s="1" a="1"/>
  <c r="V15" i="14" s="1"/>
  <c r="U20" i="14"/>
  <c r="V20" i="14" s="1" a="1"/>
  <c r="V20" i="14" s="1"/>
  <c r="U16" i="14"/>
  <c r="V16" i="14" s="1" a="1"/>
  <c r="V16" i="14" s="1"/>
  <c r="S13" i="14"/>
  <c r="U13" i="14" s="1"/>
  <c r="V13" i="14" s="1" a="1"/>
  <c r="V13" i="14" s="1"/>
  <c r="U21" i="14"/>
  <c r="V21" i="14" s="1" a="1"/>
  <c r="V21" i="14" s="1"/>
  <c r="U17" i="14"/>
  <c r="V17" i="14" s="1" a="1"/>
  <c r="V17" i="14" s="1"/>
  <c r="U22" i="14"/>
  <c r="V22" i="14" s="1" a="1"/>
  <c r="V22" i="14" s="1"/>
  <c r="U18" i="14"/>
  <c r="V18" i="14" s="1" a="1"/>
  <c r="V18" i="14" s="1"/>
  <c r="U14" i="14"/>
  <c r="V14" i="14" s="1" a="1"/>
  <c r="V14" i="14" s="1"/>
  <c r="J75" i="3" a="1"/>
  <c r="J75" i="3" s="1"/>
  <c r="K75" i="3" a="1"/>
  <c r="K75" i="3" s="1"/>
  <c r="P75" i="3" a="1"/>
  <c r="Q75" i="3" a="1"/>
  <c r="O72" i="3"/>
  <c r="I72" i="3"/>
  <c r="C3" i="6"/>
  <c r="D3" i="6" s="1" a="1"/>
  <c r="B3" i="6" a="1"/>
  <c r="B3" i="6" s="1"/>
  <c r="B5" i="3" a="1"/>
  <c r="B5" i="3" s="1"/>
  <c r="B3" i="3" a="1"/>
  <c r="B3" i="3" s="1"/>
  <c r="F76" i="14" l="1"/>
  <c r="G76" i="14" s="1" a="1"/>
  <c r="G76" i="14" s="1"/>
  <c r="F84" i="14"/>
  <c r="G84" i="14" s="1" a="1"/>
  <c r="G84" i="14" s="1"/>
  <c r="F91" i="14"/>
  <c r="G91" i="14" s="1" a="1"/>
  <c r="G91" i="14" s="1"/>
  <c r="F70" i="14"/>
  <c r="G70" i="14" s="1" a="1"/>
  <c r="G70" i="14" s="1"/>
  <c r="F77" i="14"/>
  <c r="G77" i="14" s="1" a="1"/>
  <c r="G77" i="14" s="1"/>
  <c r="F69" i="14"/>
  <c r="G69" i="14" s="1" a="1"/>
  <c r="G69" i="14" s="1"/>
  <c r="F85" i="14"/>
  <c r="G85" i="14" s="1" a="1"/>
  <c r="G85" i="14" s="1"/>
  <c r="F86" i="14"/>
  <c r="G86" i="14" s="1" a="1"/>
  <c r="G86" i="14" s="1"/>
  <c r="F71" i="14"/>
  <c r="G71" i="14" s="1" a="1"/>
  <c r="G71" i="14" s="1"/>
  <c r="F78" i="14"/>
  <c r="G78" i="14" s="1" a="1"/>
  <c r="G78" i="14" s="1"/>
  <c r="F87" i="14"/>
  <c r="G87" i="14" s="1" a="1"/>
  <c r="G87" i="14" s="1"/>
  <c r="F79" i="14"/>
  <c r="G79" i="14" s="1" a="1"/>
  <c r="G79" i="14" s="1"/>
  <c r="F72" i="14"/>
  <c r="G72" i="14" s="1" a="1"/>
  <c r="G72" i="14" s="1"/>
  <c r="F74" i="14"/>
  <c r="G74" i="14" s="1" a="1"/>
  <c r="G74" i="14" s="1"/>
  <c r="F83" i="14"/>
  <c r="G83" i="14" s="1" a="1"/>
  <c r="G83" i="14" s="1"/>
  <c r="F73" i="14"/>
  <c r="G73" i="14" s="1" a="1"/>
  <c r="G73" i="14" s="1"/>
  <c r="F80" i="14"/>
  <c r="G80" i="14" s="1" a="1"/>
  <c r="G80" i="14" s="1"/>
  <c r="F88" i="14"/>
  <c r="G88" i="14" s="1" a="1"/>
  <c r="G88" i="14" s="1"/>
  <c r="F89" i="14"/>
  <c r="G89" i="14" s="1" a="1"/>
  <c r="G89" i="14" s="1"/>
  <c r="F82" i="14"/>
  <c r="G82" i="14" s="1" a="1"/>
  <c r="G82" i="14" s="1"/>
  <c r="F68" i="14"/>
  <c r="G68" i="14" s="1" a="1"/>
  <c r="G68" i="14" s="1"/>
  <c r="F81" i="14"/>
  <c r="G81" i="14" s="1" a="1"/>
  <c r="G81" i="14" s="1"/>
  <c r="F90" i="14"/>
  <c r="G90" i="14" s="1" a="1"/>
  <c r="G90" i="14" s="1"/>
  <c r="F75" i="14"/>
  <c r="G75" i="14" s="1" a="1"/>
  <c r="G75" i="14" s="1"/>
  <c r="M69" i="14"/>
  <c r="N69" i="14" s="1" a="1"/>
  <c r="N69" i="14" s="1"/>
  <c r="M77" i="14"/>
  <c r="N77" i="14" s="1" a="1"/>
  <c r="N77" i="14" s="1"/>
  <c r="M70" i="14"/>
  <c r="N70" i="14" s="1" a="1"/>
  <c r="N70" i="14" s="1"/>
  <c r="M79" i="14"/>
  <c r="N79" i="14" s="1" a="1"/>
  <c r="N79" i="14" s="1"/>
  <c r="M62" i="14"/>
  <c r="N62" i="14" s="1" a="1"/>
  <c r="N62" i="14" s="1"/>
  <c r="M63" i="14"/>
  <c r="N63" i="14" s="1" a="1"/>
  <c r="N63" i="14" s="1"/>
  <c r="M78" i="14"/>
  <c r="N78" i="14" s="1" a="1"/>
  <c r="N78" i="14" s="1"/>
  <c r="M71" i="14"/>
  <c r="N71" i="14" s="1" a="1"/>
  <c r="N71" i="14" s="1"/>
  <c r="M64" i="14"/>
  <c r="N64" i="14" s="1" a="1"/>
  <c r="N64" i="14" s="1"/>
  <c r="M80" i="14"/>
  <c r="N80" i="14" s="1" a="1"/>
  <c r="N80" i="14" s="1"/>
  <c r="M76" i="14"/>
  <c r="N76" i="14" s="1" a="1"/>
  <c r="N76" i="14" s="1"/>
  <c r="M65" i="14"/>
  <c r="N65" i="14" s="1" a="1"/>
  <c r="N65" i="14" s="1"/>
  <c r="M72" i="14"/>
  <c r="N72" i="14" s="1" a="1"/>
  <c r="N72" i="14" s="1"/>
  <c r="M81" i="14"/>
  <c r="N81" i="14" s="1" a="1"/>
  <c r="N81" i="14" s="1"/>
  <c r="M75" i="14"/>
  <c r="N75" i="14" s="1" a="1"/>
  <c r="N75" i="14" s="1"/>
  <c r="M61" i="14"/>
  <c r="N61" i="14" s="1" a="1"/>
  <c r="N61" i="14" s="1"/>
  <c r="M66" i="14"/>
  <c r="N66" i="14" s="1" a="1"/>
  <c r="N66" i="14" s="1"/>
  <c r="M73" i="14"/>
  <c r="N73" i="14" s="1" a="1"/>
  <c r="N73" i="14" s="1"/>
  <c r="M74" i="14"/>
  <c r="N74" i="14" s="1" a="1"/>
  <c r="N74" i="14" s="1"/>
  <c r="M67" i="14"/>
  <c r="N67" i="14" s="1" a="1"/>
  <c r="N67" i="14" s="1"/>
  <c r="M68" i="14"/>
  <c r="N68" i="14" s="1" a="1"/>
  <c r="N68" i="14" s="1"/>
  <c r="F56" i="14"/>
  <c r="F60" i="14"/>
  <c r="F55" i="14"/>
  <c r="F66" i="14"/>
  <c r="F67" i="14"/>
  <c r="F51" i="14"/>
  <c r="F59" i="14"/>
  <c r="F54" i="14"/>
  <c r="F65" i="14"/>
  <c r="F64" i="14"/>
  <c r="F63" i="14"/>
  <c r="F58" i="14"/>
  <c r="F53" i="14"/>
  <c r="F62" i="14"/>
  <c r="F61" i="14"/>
  <c r="F57" i="14"/>
  <c r="F52" i="14"/>
  <c r="M56" i="14"/>
  <c r="N56" i="14" s="1" a="1"/>
  <c r="N56" i="14" s="1"/>
  <c r="M60" i="14"/>
  <c r="N60" i="14" s="1" a="1"/>
  <c r="N60" i="14" s="1"/>
  <c r="M55" i="14"/>
  <c r="N55" i="14" s="1" a="1"/>
  <c r="N55" i="14" s="1"/>
  <c r="M59" i="14"/>
  <c r="N59" i="14" s="1" a="1"/>
  <c r="N59" i="14" s="1"/>
  <c r="M54" i="14"/>
  <c r="N54" i="14" s="1" a="1"/>
  <c r="N54" i="14" s="1"/>
  <c r="M58" i="14"/>
  <c r="N58" i="14" s="1" a="1"/>
  <c r="N58" i="14" s="1"/>
  <c r="M53" i="14"/>
  <c r="N53" i="14" s="1" a="1"/>
  <c r="N53" i="14" s="1"/>
  <c r="M52" i="14"/>
  <c r="N52" i="14" s="1" a="1"/>
  <c r="N52" i="14" s="1"/>
  <c r="M57" i="14"/>
  <c r="N57" i="14" s="1" a="1"/>
  <c r="N57" i="14" s="1"/>
  <c r="Q75" i="3"/>
  <c r="S84" i="3"/>
  <c r="I12" i="3" a="1"/>
  <c r="I12" i="3" s="1"/>
  <c r="K12" i="3" s="1" a="1"/>
  <c r="K12" i="3" s="1"/>
  <c r="O12" i="3" a="1"/>
  <c r="O12" i="3" s="1"/>
  <c r="Q12" i="3" s="1" a="1"/>
  <c r="Q12" i="3" s="1"/>
  <c r="U5" i="14"/>
  <c r="U6" i="14" s="1"/>
  <c r="M46" i="14"/>
  <c r="N46" i="14" s="1" a="1"/>
  <c r="N46" i="14" s="1"/>
  <c r="M43" i="14"/>
  <c r="N43" i="14" s="1" a="1"/>
  <c r="N43" i="14" s="1"/>
  <c r="M39" i="14"/>
  <c r="N39" i="14" s="1" a="1"/>
  <c r="N39" i="14" s="1"/>
  <c r="M35" i="14"/>
  <c r="N35" i="14" s="1" a="1"/>
  <c r="N35" i="14" s="1"/>
  <c r="M31" i="14"/>
  <c r="N31" i="14" s="1" a="1"/>
  <c r="N31" i="14" s="1"/>
  <c r="M27" i="14"/>
  <c r="N27" i="14" s="1" a="1"/>
  <c r="N27" i="14" s="1"/>
  <c r="M23" i="14"/>
  <c r="N23" i="14" s="1" a="1"/>
  <c r="N23" i="14" s="1"/>
  <c r="M19" i="14"/>
  <c r="N19" i="14" s="1" a="1"/>
  <c r="N19" i="14" s="1"/>
  <c r="M15" i="14"/>
  <c r="N15" i="14" s="1" a="1"/>
  <c r="N15" i="14" s="1"/>
  <c r="M49" i="14"/>
  <c r="N49" i="14" s="1" a="1"/>
  <c r="N49" i="14" s="1"/>
  <c r="M44" i="14"/>
  <c r="N44" i="14" s="1" a="1"/>
  <c r="N44" i="14" s="1"/>
  <c r="M40" i="14"/>
  <c r="N40" i="14" s="1" a="1"/>
  <c r="N40" i="14" s="1"/>
  <c r="M36" i="14"/>
  <c r="N36" i="14" s="1" a="1"/>
  <c r="N36" i="14" s="1"/>
  <c r="M32" i="14"/>
  <c r="N32" i="14" s="1" a="1"/>
  <c r="N32" i="14" s="1"/>
  <c r="M28" i="14"/>
  <c r="N28" i="14" s="1" a="1"/>
  <c r="N28" i="14" s="1"/>
  <c r="M24" i="14"/>
  <c r="N24" i="14" s="1" a="1"/>
  <c r="N24" i="14" s="1"/>
  <c r="M20" i="14"/>
  <c r="N20" i="14" s="1" a="1"/>
  <c r="N20" i="14" s="1"/>
  <c r="M16" i="14"/>
  <c r="N16" i="14" s="1" a="1"/>
  <c r="N16" i="14" s="1"/>
  <c r="M47" i="14"/>
  <c r="N47" i="14" s="1" a="1"/>
  <c r="N47" i="14" s="1"/>
  <c r="M50" i="14"/>
  <c r="N50" i="14" s="1" a="1"/>
  <c r="N50" i="14" s="1"/>
  <c r="M41" i="14"/>
  <c r="N41" i="14" s="1" a="1"/>
  <c r="N41" i="14" s="1"/>
  <c r="M37" i="14"/>
  <c r="N37" i="14" s="1" a="1"/>
  <c r="N37" i="14" s="1"/>
  <c r="M33" i="14"/>
  <c r="N33" i="14" s="1" a="1"/>
  <c r="N33" i="14" s="1"/>
  <c r="M29" i="14"/>
  <c r="N29" i="14" s="1" a="1"/>
  <c r="N29" i="14" s="1"/>
  <c r="M25" i="14"/>
  <c r="N25" i="14" s="1" a="1"/>
  <c r="N25" i="14" s="1"/>
  <c r="M21" i="14"/>
  <c r="N21" i="14" s="1" a="1"/>
  <c r="N21" i="14" s="1"/>
  <c r="M17" i="14"/>
  <c r="N17" i="14" s="1" a="1"/>
  <c r="N17" i="14" s="1"/>
  <c r="M45" i="14"/>
  <c r="N45" i="14" s="1" a="1"/>
  <c r="N45" i="14" s="1"/>
  <c r="M48" i="14"/>
  <c r="N48" i="14" s="1" a="1"/>
  <c r="N48" i="14" s="1"/>
  <c r="M42" i="14"/>
  <c r="N42" i="14" s="1" a="1"/>
  <c r="N42" i="14" s="1"/>
  <c r="M38" i="14"/>
  <c r="N38" i="14" s="1" a="1"/>
  <c r="N38" i="14" s="1"/>
  <c r="M34" i="14"/>
  <c r="N34" i="14" s="1" a="1"/>
  <c r="N34" i="14" s="1"/>
  <c r="M30" i="14"/>
  <c r="N30" i="14" s="1" a="1"/>
  <c r="N30" i="14" s="1"/>
  <c r="M26" i="14"/>
  <c r="N26" i="14" s="1" a="1"/>
  <c r="N26" i="14" s="1"/>
  <c r="M22" i="14"/>
  <c r="N22" i="14" s="1" a="1"/>
  <c r="N22" i="14" s="1"/>
  <c r="M18" i="14"/>
  <c r="N18" i="14" s="1" a="1"/>
  <c r="N18" i="14" s="1"/>
  <c r="M14" i="14"/>
  <c r="N14" i="14" s="1" a="1"/>
  <c r="N14" i="14" s="1"/>
  <c r="M51" i="14"/>
  <c r="N51" i="14" s="1" a="1"/>
  <c r="N51" i="14" s="1"/>
  <c r="K13" i="14"/>
  <c r="M13" i="14" s="1"/>
  <c r="N13" i="14" s="1" a="1"/>
  <c r="N13" i="14" s="1"/>
  <c r="F44" i="14"/>
  <c r="F40" i="14"/>
  <c r="F36" i="14"/>
  <c r="F32" i="14"/>
  <c r="F28" i="14"/>
  <c r="F24" i="14"/>
  <c r="F20" i="14"/>
  <c r="F16" i="14"/>
  <c r="F47" i="14"/>
  <c r="F50" i="14"/>
  <c r="F41" i="14"/>
  <c r="F37" i="14"/>
  <c r="F33" i="14"/>
  <c r="F29" i="14"/>
  <c r="F25" i="14"/>
  <c r="F21" i="14"/>
  <c r="F17" i="14"/>
  <c r="F45" i="14"/>
  <c r="F48" i="14"/>
  <c r="F42" i="14"/>
  <c r="F38" i="14"/>
  <c r="F34" i="14"/>
  <c r="F30" i="14"/>
  <c r="F26" i="14"/>
  <c r="F22" i="14"/>
  <c r="F18" i="14"/>
  <c r="F14" i="14"/>
  <c r="C13" i="14"/>
  <c r="F13" i="14" s="1"/>
  <c r="F46" i="14"/>
  <c r="F43" i="14"/>
  <c r="F39" i="14"/>
  <c r="F35" i="14"/>
  <c r="F31" i="14"/>
  <c r="F27" i="14"/>
  <c r="F23" i="14"/>
  <c r="F19" i="14"/>
  <c r="F15" i="14"/>
  <c r="F49" i="14"/>
  <c r="P75" i="3"/>
  <c r="S94" i="3"/>
  <c r="S98" i="3"/>
  <c r="S78" i="3"/>
  <c r="S82" i="3"/>
  <c r="S86" i="3"/>
  <c r="S87" i="3"/>
  <c r="S92" i="3"/>
  <c r="S95" i="3"/>
  <c r="S101" i="3"/>
  <c r="S79" i="3"/>
  <c r="S83" i="3"/>
  <c r="B12" i="3" a="1"/>
  <c r="B12" i="3" s="1"/>
  <c r="B7" i="3" a="1"/>
  <c r="B7" i="3" s="1"/>
  <c r="B6" i="3" s="1" a="1"/>
  <c r="B6" i="3" s="1"/>
  <c r="C3" i="3" s="1" a="1"/>
  <c r="C3" i="3" s="1"/>
  <c r="D3" i="6"/>
  <c r="C23" i="3" a="1"/>
  <c r="C23" i="3" s="1"/>
  <c r="C24" i="3" a="1"/>
  <c r="C24" i="3" s="1"/>
  <c r="C25" i="3" a="1"/>
  <c r="C25" i="3" s="1"/>
  <c r="C26" i="3" a="1"/>
  <c r="C26" i="3" s="1"/>
  <c r="C27" i="3" a="1"/>
  <c r="C27" i="3" s="1"/>
  <c r="C28" i="3" a="1"/>
  <c r="C28" i="3" s="1"/>
  <c r="C29" i="3" a="1"/>
  <c r="C29" i="3" s="1"/>
  <c r="C30" i="3" a="1"/>
  <c r="C30" i="3" s="1"/>
  <c r="C4" i="3" a="1"/>
  <c r="C4" i="3" s="1"/>
  <c r="F3" i="6" a="1"/>
  <c r="E61" i="14" l="1"/>
  <c r="G61" i="14" a="1"/>
  <c r="G61" i="14" s="1"/>
  <c r="G62" i="14" a="1"/>
  <c r="G62" i="14" s="1"/>
  <c r="E62" i="14"/>
  <c r="E57" i="14"/>
  <c r="G57" i="14" a="1"/>
  <c r="G57" i="14" s="1"/>
  <c r="E53" i="14"/>
  <c r="G53" i="14" a="1"/>
  <c r="G53" i="14" s="1"/>
  <c r="E58" i="14"/>
  <c r="G58" i="14" a="1"/>
  <c r="G58" i="14" s="1"/>
  <c r="G63" i="14" a="1"/>
  <c r="G63" i="14" s="1"/>
  <c r="E63" i="14"/>
  <c r="G64" i="14" a="1"/>
  <c r="G64" i="14" s="1"/>
  <c r="E64" i="14"/>
  <c r="E65" i="14"/>
  <c r="G65" i="14" a="1"/>
  <c r="G65" i="14" s="1"/>
  <c r="E54" i="14"/>
  <c r="G54" i="14" a="1"/>
  <c r="G54" i="14" s="1"/>
  <c r="E59" i="14"/>
  <c r="G59" i="14" a="1"/>
  <c r="G59" i="14" s="1"/>
  <c r="E51" i="14"/>
  <c r="G51" i="14" a="1"/>
  <c r="G51" i="14" s="1"/>
  <c r="E67" i="14"/>
  <c r="G67" i="14" a="1"/>
  <c r="G67" i="14" s="1"/>
  <c r="E55" i="14"/>
  <c r="G55" i="14" a="1"/>
  <c r="G55" i="14" s="1"/>
  <c r="E66" i="14"/>
  <c r="G66" i="14" a="1"/>
  <c r="G66" i="14" s="1"/>
  <c r="E60" i="14"/>
  <c r="G60" i="14" a="1"/>
  <c r="G60" i="14" s="1"/>
  <c r="E52" i="14"/>
  <c r="G52" i="14" a="1"/>
  <c r="G52" i="14" s="1"/>
  <c r="E56" i="14"/>
  <c r="G56" i="14" a="1"/>
  <c r="G56" i="14" s="1"/>
  <c r="H1171" i="6"/>
  <c r="H1232" i="6"/>
  <c r="H1102" i="6"/>
  <c r="H1289" i="6"/>
  <c r="H1226" i="6"/>
  <c r="H1094" i="6"/>
  <c r="H1268" i="6"/>
  <c r="H1057" i="6"/>
  <c r="H1135" i="6"/>
  <c r="H1147" i="6"/>
  <c r="H1053" i="6"/>
  <c r="H1130" i="6"/>
  <c r="H1075" i="6"/>
  <c r="H1136" i="6"/>
  <c r="H1211" i="6"/>
  <c r="H1064" i="6"/>
  <c r="H1324" i="6"/>
  <c r="H1139" i="6"/>
  <c r="H1200" i="6"/>
  <c r="H1275" i="6"/>
  <c r="H1188" i="6"/>
  <c r="H1055" i="6"/>
  <c r="H1067" i="6"/>
  <c r="H1176" i="6"/>
  <c r="H1061" i="6"/>
  <c r="H1072" i="6"/>
  <c r="H1256" i="6"/>
  <c r="H1329" i="6"/>
  <c r="H1320" i="6"/>
  <c r="H1156" i="6"/>
  <c r="H1070" i="6"/>
  <c r="H1233" i="6"/>
  <c r="H1323" i="6"/>
  <c r="H1159" i="6"/>
  <c r="H1267" i="6"/>
  <c r="H1198" i="6"/>
  <c r="H1338" i="6"/>
  <c r="H1137" i="6"/>
  <c r="H1193" i="6"/>
  <c r="H1309" i="6"/>
  <c r="H1326" i="6"/>
  <c r="H1187" i="6"/>
  <c r="H1248" i="6"/>
  <c r="H1305" i="6"/>
  <c r="H1110" i="6"/>
  <c r="H1073" i="6"/>
  <c r="H1194" i="6"/>
  <c r="H1141" i="6"/>
  <c r="H1215" i="6"/>
  <c r="H1303" i="6"/>
  <c r="H1330" i="6"/>
  <c r="H1293" i="6"/>
  <c r="H1071" i="6"/>
  <c r="H1192" i="6"/>
  <c r="H1077" i="6"/>
  <c r="H1088" i="6"/>
  <c r="H1117" i="6"/>
  <c r="H1091" i="6"/>
  <c r="H1227" i="6"/>
  <c r="H1069" i="6"/>
  <c r="H1216" i="6"/>
  <c r="H1076" i="6"/>
  <c r="H1327" i="6"/>
  <c r="H1065" i="6"/>
  <c r="H1333" i="6"/>
  <c r="H1344" i="6"/>
  <c r="H1272" i="6"/>
  <c r="H1347" i="6"/>
  <c r="H1292" i="6"/>
  <c r="H1254" i="6"/>
  <c r="H1218" i="6"/>
  <c r="H1253" i="6"/>
  <c r="H1203" i="6"/>
  <c r="H1264" i="6"/>
  <c r="H1321" i="6"/>
  <c r="H1126" i="6"/>
  <c r="H1214" i="6"/>
  <c r="H1228" i="6"/>
  <c r="H1153" i="6"/>
  <c r="H1209" i="6"/>
  <c r="H1044" i="6"/>
  <c r="H1351" i="6"/>
  <c r="H1046" i="6"/>
  <c r="H1220" i="6"/>
  <c r="H1314" i="6"/>
  <c r="H1087" i="6"/>
  <c r="H1099" i="6"/>
  <c r="H1208" i="6"/>
  <c r="H1114" i="6"/>
  <c r="H1093" i="6"/>
  <c r="H1122" i="6"/>
  <c r="H1167" i="6"/>
  <c r="H1258" i="6"/>
  <c r="H1255" i="6"/>
  <c r="H1157" i="6"/>
  <c r="H1234" i="6"/>
  <c r="H1231" i="6"/>
  <c r="H1213" i="6"/>
  <c r="H1319" i="6"/>
  <c r="H1221" i="6"/>
  <c r="H1245" i="6"/>
  <c r="H1111" i="6"/>
  <c r="H1280" i="6"/>
  <c r="H1196" i="6"/>
  <c r="H1299" i="6"/>
  <c r="H1132" i="6"/>
  <c r="H1288" i="6"/>
  <c r="H1124" i="6"/>
  <c r="H1197" i="6"/>
  <c r="H1270" i="6"/>
  <c r="H1257" i="6"/>
  <c r="H1062" i="6"/>
  <c r="H1346" i="6"/>
  <c r="H1115" i="6"/>
  <c r="H1178" i="6"/>
  <c r="H1105" i="6"/>
  <c r="H1161" i="6"/>
  <c r="H1085" i="6"/>
  <c r="H1294" i="6"/>
  <c r="H1079" i="6"/>
  <c r="H1144" i="6"/>
  <c r="H1108" i="6"/>
  <c r="H1261" i="6"/>
  <c r="H1097" i="6"/>
  <c r="H1109" i="6"/>
  <c r="H1183" i="6"/>
  <c r="H1271" i="6"/>
  <c r="H1266" i="6"/>
  <c r="H1325" i="6"/>
  <c r="H1291" i="6"/>
  <c r="H1285" i="6"/>
  <c r="H1296" i="6"/>
  <c r="H1353" i="6"/>
  <c r="H1066" i="6"/>
  <c r="H1120" i="6"/>
  <c r="H1048" i="6"/>
  <c r="H1123" i="6"/>
  <c r="H1259" i="6"/>
  <c r="H1086" i="6"/>
  <c r="H1162" i="6"/>
  <c r="H1252" i="6"/>
  <c r="H1119" i="6"/>
  <c r="H1240" i="6"/>
  <c r="H1315" i="6"/>
  <c r="H1148" i="6"/>
  <c r="H1222" i="6"/>
  <c r="H1154" i="6"/>
  <c r="H1146" i="6"/>
  <c r="H1051" i="6"/>
  <c r="H1334" i="6"/>
  <c r="H1345" i="6"/>
  <c r="H1084" i="6"/>
  <c r="H1242" i="6"/>
  <c r="H1121" i="6"/>
  <c r="H1177" i="6"/>
  <c r="H1181" i="6"/>
  <c r="H1310" i="6"/>
  <c r="H1128" i="6"/>
  <c r="H1302" i="6"/>
  <c r="H1092" i="6"/>
  <c r="H1281" i="6"/>
  <c r="H1343" i="6"/>
  <c r="H1052" i="6"/>
  <c r="H1081" i="6"/>
  <c r="H1191" i="6"/>
  <c r="H1349" i="6"/>
  <c r="H1043" i="6"/>
  <c r="H1104" i="6"/>
  <c r="H1179" i="6"/>
  <c r="H1229" i="6"/>
  <c r="H1290" i="6"/>
  <c r="H1107" i="6"/>
  <c r="H1168" i="6"/>
  <c r="H1243" i="6"/>
  <c r="H1096" i="6"/>
  <c r="H1165" i="6"/>
  <c r="H1306" i="6"/>
  <c r="H1269" i="6"/>
  <c r="H1219" i="6"/>
  <c r="H1150" i="6"/>
  <c r="H1337" i="6"/>
  <c r="H1142" i="6"/>
  <c r="H1249" i="6"/>
  <c r="H1206" i="6"/>
  <c r="H1106" i="6"/>
  <c r="H1352" i="6"/>
  <c r="H1082" i="6"/>
  <c r="H1236" i="6"/>
  <c r="H1103" i="6"/>
  <c r="H1224" i="6"/>
  <c r="H1316" i="6"/>
  <c r="H1230" i="6"/>
  <c r="H1340" i="6"/>
  <c r="H1169" i="6"/>
  <c r="H1225" i="6"/>
  <c r="H1341" i="6"/>
  <c r="H1318" i="6"/>
  <c r="H1313" i="6"/>
  <c r="H1068" i="6"/>
  <c r="H1207" i="6"/>
  <c r="H1138" i="6"/>
  <c r="H1180" i="6"/>
  <c r="H1173" i="6"/>
  <c r="H1247" i="6"/>
  <c r="H1335" i="6"/>
  <c r="H1244" i="6"/>
  <c r="H1127" i="6"/>
  <c r="H1235" i="6"/>
  <c r="H1166" i="6"/>
  <c r="H1260" i="6"/>
  <c r="H1059" i="6"/>
  <c r="H1195" i="6"/>
  <c r="H1164" i="6"/>
  <c r="H1184" i="6"/>
  <c r="H1112" i="6"/>
  <c r="H1273" i="6"/>
  <c r="H1078" i="6"/>
  <c r="H1277" i="6"/>
  <c r="H1131" i="6"/>
  <c r="H1158" i="6"/>
  <c r="H1297" i="6"/>
  <c r="H1304" i="6"/>
  <c r="H1140" i="6"/>
  <c r="H1054" i="6"/>
  <c r="H1342" i="6"/>
  <c r="H1160" i="6"/>
  <c r="H1045" i="6"/>
  <c r="H1056" i="6"/>
  <c r="H1113" i="6"/>
  <c r="H1332" i="6"/>
  <c r="H1246" i="6"/>
  <c r="H1133" i="6"/>
  <c r="H1185" i="6"/>
  <c r="H1241" i="6"/>
  <c r="H1295" i="6"/>
  <c r="H1307" i="6"/>
  <c r="H1149" i="6"/>
  <c r="H1143" i="6"/>
  <c r="H1301" i="6"/>
  <c r="H1251" i="6"/>
  <c r="H1312" i="6"/>
  <c r="H1182" i="6"/>
  <c r="H1098" i="6"/>
  <c r="H1223" i="6"/>
  <c r="H1125" i="6"/>
  <c r="H1170" i="6"/>
  <c r="H1199" i="6"/>
  <c r="H1308" i="6"/>
  <c r="H1287" i="6"/>
  <c r="H1189" i="6"/>
  <c r="H1298" i="6"/>
  <c r="H1263" i="6"/>
  <c r="H1322" i="6"/>
  <c r="H1250" i="6"/>
  <c r="H1350" i="6"/>
  <c r="H1058" i="6"/>
  <c r="H1100" i="6"/>
  <c r="H1174" i="6"/>
  <c r="H1331" i="6"/>
  <c r="H1212" i="6"/>
  <c r="H1238" i="6"/>
  <c r="H1186" i="6"/>
  <c r="H1060" i="6"/>
  <c r="H1311" i="6"/>
  <c r="H1049" i="6"/>
  <c r="H1317" i="6"/>
  <c r="H1328" i="6"/>
  <c r="H1129" i="6"/>
  <c r="H1348" i="6"/>
  <c r="H1262" i="6"/>
  <c r="H1047" i="6"/>
  <c r="H1201" i="6"/>
  <c r="H1237" i="6"/>
  <c r="H1118" i="6"/>
  <c r="H1274" i="6"/>
  <c r="H1284" i="6"/>
  <c r="H1151" i="6"/>
  <c r="H1239" i="6"/>
  <c r="H1202" i="6"/>
  <c r="H1101" i="6"/>
  <c r="H1205" i="6"/>
  <c r="H1279" i="6"/>
  <c r="H1204" i="6"/>
  <c r="H1282" i="6"/>
  <c r="H1083" i="6"/>
  <c r="H1050" i="6"/>
  <c r="H1090" i="6"/>
  <c r="H1163" i="6"/>
  <c r="H1210" i="6"/>
  <c r="H1152" i="6"/>
  <c r="H1080" i="6"/>
  <c r="H1155" i="6"/>
  <c r="H1286" i="6"/>
  <c r="H1265" i="6"/>
  <c r="H1339" i="6"/>
  <c r="H1175" i="6"/>
  <c r="H1283" i="6"/>
  <c r="H1116" i="6"/>
  <c r="H1190" i="6"/>
  <c r="H1074" i="6"/>
  <c r="H1336" i="6"/>
  <c r="H1172" i="6"/>
  <c r="H1095" i="6"/>
  <c r="H1134" i="6"/>
  <c r="H1354" i="6"/>
  <c r="H1300" i="6"/>
  <c r="H1089" i="6"/>
  <c r="H1145" i="6"/>
  <c r="H1276" i="6"/>
  <c r="H1278" i="6"/>
  <c r="H1063" i="6"/>
  <c r="H1217" i="6"/>
  <c r="H1007" i="6"/>
  <c r="H1009" i="6"/>
  <c r="H1034" i="6"/>
  <c r="H1032" i="6"/>
  <c r="H1022" i="6"/>
  <c r="H1035" i="6"/>
  <c r="H1038" i="6"/>
  <c r="H1005" i="6"/>
  <c r="H1041" i="6"/>
  <c r="H1027" i="6"/>
  <c r="H1019" i="6"/>
  <c r="H1026" i="6"/>
  <c r="H1011" i="6"/>
  <c r="H1040" i="6"/>
  <c r="H1023" i="6"/>
  <c r="H1010" i="6"/>
  <c r="H1028" i="6"/>
  <c r="H1036" i="6"/>
  <c r="H1017" i="6"/>
  <c r="H1033" i="6"/>
  <c r="H1020" i="6"/>
  <c r="H1014" i="6"/>
  <c r="H1013" i="6"/>
  <c r="H1021" i="6"/>
  <c r="H1037" i="6"/>
  <c r="H1016" i="6"/>
  <c r="H1039" i="6"/>
  <c r="H1042" i="6"/>
  <c r="H1029" i="6"/>
  <c r="H1025" i="6"/>
  <c r="H1030" i="6"/>
  <c r="H1006" i="6"/>
  <c r="H1008" i="6"/>
  <c r="H1018" i="6"/>
  <c r="H1015" i="6"/>
  <c r="H1024" i="6"/>
  <c r="H1031" i="6"/>
  <c r="H1012" i="6"/>
  <c r="H17" i="6"/>
  <c r="H33" i="6"/>
  <c r="H49" i="6"/>
  <c r="H13" i="6"/>
  <c r="H29" i="6"/>
  <c r="H45" i="6"/>
  <c r="H61" i="6"/>
  <c r="H77" i="6"/>
  <c r="H93" i="6"/>
  <c r="H125" i="6"/>
  <c r="H157" i="6"/>
  <c r="H173" i="6"/>
  <c r="H189" i="6"/>
  <c r="H15" i="6"/>
  <c r="H31" i="6"/>
  <c r="H47" i="6"/>
  <c r="H63" i="6"/>
  <c r="H79" i="6"/>
  <c r="H95" i="6"/>
  <c r="H127" i="6"/>
  <c r="H143" i="6"/>
  <c r="H175" i="6"/>
  <c r="H191" i="6"/>
  <c r="H207" i="6"/>
  <c r="H239" i="6"/>
  <c r="H255" i="6"/>
  <c r="H271" i="6"/>
  <c r="H287" i="6"/>
  <c r="H303" i="6"/>
  <c r="H319" i="6"/>
  <c r="H575" i="6"/>
  <c r="H831" i="6"/>
  <c r="H335" i="6"/>
  <c r="H591" i="6"/>
  <c r="H847" i="6"/>
  <c r="H351" i="6"/>
  <c r="H607" i="6"/>
  <c r="H863" i="6"/>
  <c r="H367" i="6"/>
  <c r="H623" i="6"/>
  <c r="H383" i="6"/>
  <c r="H639" i="6"/>
  <c r="H895" i="6"/>
  <c r="H399" i="6"/>
  <c r="H655" i="6"/>
  <c r="H911" i="6"/>
  <c r="H671" i="6"/>
  <c r="H927" i="6"/>
  <c r="H687" i="6"/>
  <c r="H943" i="6"/>
  <c r="H799" i="6"/>
  <c r="H447" i="6"/>
  <c r="H703" i="6"/>
  <c r="H959" i="6"/>
  <c r="H543" i="6"/>
  <c r="H463" i="6"/>
  <c r="H719" i="6"/>
  <c r="H975" i="6"/>
  <c r="H479" i="6"/>
  <c r="H735" i="6"/>
  <c r="H751" i="6"/>
  <c r="H511" i="6"/>
  <c r="H767" i="6"/>
  <c r="H527" i="6"/>
  <c r="H783" i="6"/>
  <c r="H815" i="6"/>
  <c r="H794" i="6"/>
  <c r="H680" i="6"/>
  <c r="H57" i="6"/>
  <c r="H707" i="6"/>
  <c r="H317" i="6"/>
  <c r="H42" i="6"/>
  <c r="H763" i="6"/>
  <c r="H377" i="6"/>
  <c r="H705" i="6"/>
  <c r="H330" i="6"/>
  <c r="H363" i="6"/>
  <c r="H272" i="6"/>
  <c r="H26" i="6"/>
  <c r="H604" i="6"/>
  <c r="H973" i="6"/>
  <c r="H678" i="6"/>
  <c r="H315" i="6"/>
  <c r="H55" i="6"/>
  <c r="H746" i="6"/>
  <c r="H480" i="6"/>
  <c r="H209" i="6"/>
  <c r="H823" i="6"/>
  <c r="H760" i="6"/>
  <c r="H418" i="6"/>
  <c r="H176" i="6"/>
  <c r="H702" i="6"/>
  <c r="H446" i="6"/>
  <c r="H112" i="6"/>
  <c r="H968" i="6"/>
  <c r="H629" i="6"/>
  <c r="H386" i="6"/>
  <c r="H36" i="6"/>
  <c r="H747" i="6"/>
  <c r="H743" i="6"/>
  <c r="H476" i="6"/>
  <c r="H205" i="6"/>
  <c r="H116" i="6"/>
  <c r="H967" i="6"/>
  <c r="H757" i="6"/>
  <c r="H491" i="6"/>
  <c r="H234" i="6"/>
  <c r="H839" i="6"/>
  <c r="H832" i="6"/>
  <c r="H566" i="6"/>
  <c r="H294" i="6"/>
  <c r="H880" i="6"/>
  <c r="H520" i="6"/>
  <c r="H278" i="6"/>
  <c r="H980" i="6"/>
  <c r="H889" i="6"/>
  <c r="H549" i="6"/>
  <c r="H308" i="6"/>
  <c r="H62" i="6"/>
  <c r="H738" i="6"/>
  <c r="H487" i="6"/>
  <c r="H215" i="6"/>
  <c r="H978" i="6"/>
  <c r="H547" i="6"/>
  <c r="H229" i="6"/>
  <c r="H56" i="6"/>
  <c r="H827" i="6"/>
  <c r="H561" i="6"/>
  <c r="H305" i="6"/>
  <c r="H59" i="6"/>
  <c r="H844" i="6"/>
  <c r="H811" i="6"/>
  <c r="H545" i="6"/>
  <c r="H288" i="6"/>
  <c r="H43" i="6"/>
  <c r="H332" i="6"/>
  <c r="H256" i="6"/>
  <c r="H10" i="6"/>
  <c r="H778" i="6"/>
  <c r="H913" i="6"/>
  <c r="H974" i="6"/>
  <c r="H301" i="6"/>
  <c r="H40" i="6"/>
  <c r="H732" i="6"/>
  <c r="H464" i="6"/>
  <c r="H193" i="6"/>
  <c r="H999" i="6"/>
  <c r="H745" i="6"/>
  <c r="H404" i="6"/>
  <c r="H161" i="6"/>
  <c r="H688" i="6"/>
  <c r="H417" i="6"/>
  <c r="H97" i="6"/>
  <c r="H954" i="6"/>
  <c r="H614" i="6"/>
  <c r="H373" i="6"/>
  <c r="H20" i="6"/>
  <c r="H649" i="6"/>
  <c r="H728" i="6"/>
  <c r="H460" i="6"/>
  <c r="H158" i="6"/>
  <c r="H1002" i="6"/>
  <c r="H241" i="6"/>
  <c r="H664" i="6"/>
  <c r="H407" i="6"/>
  <c r="H868" i="6"/>
  <c r="H869" i="6"/>
  <c r="H898" i="6"/>
  <c r="H212" i="6"/>
  <c r="H634" i="6"/>
  <c r="H930" i="6"/>
  <c r="H777" i="6"/>
  <c r="H435" i="6"/>
  <c r="H254" i="6"/>
  <c r="H1000" i="6"/>
  <c r="H662" i="6"/>
  <c r="H419" i="6"/>
  <c r="H146" i="6"/>
  <c r="H955" i="6"/>
  <c r="H689" i="6"/>
  <c r="H359" i="6"/>
  <c r="H113" i="6"/>
  <c r="H646" i="6"/>
  <c r="H358" i="6"/>
  <c r="H52" i="6"/>
  <c r="H850" i="6"/>
  <c r="H569" i="6"/>
  <c r="H312" i="6"/>
  <c r="H482" i="6"/>
  <c r="H938" i="6"/>
  <c r="H673" i="6"/>
  <c r="H385" i="6"/>
  <c r="H110" i="6"/>
  <c r="H897" i="6"/>
  <c r="H952" i="6"/>
  <c r="H699" i="6"/>
  <c r="H429" i="6"/>
  <c r="H172" i="6"/>
  <c r="H925" i="6"/>
  <c r="H769" i="6"/>
  <c r="H506" i="6"/>
  <c r="H233" i="6"/>
  <c r="H784" i="6"/>
  <c r="H457" i="6"/>
  <c r="H202" i="6"/>
  <c r="H800" i="6"/>
  <c r="H830" i="6"/>
  <c r="H488" i="6"/>
  <c r="H246" i="6"/>
  <c r="H933" i="6"/>
  <c r="H683" i="6"/>
  <c r="H425" i="6"/>
  <c r="H153" i="6"/>
  <c r="H857" i="6"/>
  <c r="H470" i="6"/>
  <c r="H152" i="6"/>
  <c r="H275" i="6"/>
  <c r="H765" i="6"/>
  <c r="H501" i="6"/>
  <c r="H243" i="6"/>
  <c r="H602" i="6"/>
  <c r="H709" i="6"/>
  <c r="H750" i="6"/>
  <c r="H484" i="6"/>
  <c r="H227" i="6"/>
  <c r="H180" i="6"/>
  <c r="H632" i="6"/>
  <c r="H926" i="6"/>
  <c r="H83" i="6"/>
  <c r="H327" i="6"/>
  <c r="H820" i="6"/>
  <c r="H854" i="6"/>
  <c r="H196" i="6"/>
  <c r="H619" i="6"/>
  <c r="H810" i="6"/>
  <c r="H762" i="6"/>
  <c r="H348" i="6"/>
  <c r="H224" i="6"/>
  <c r="H971" i="6"/>
  <c r="H648" i="6"/>
  <c r="H405" i="6"/>
  <c r="H130" i="6"/>
  <c r="H941" i="6"/>
  <c r="H676" i="6"/>
  <c r="H344" i="6"/>
  <c r="H98" i="6"/>
  <c r="H630" i="6"/>
  <c r="H343" i="6"/>
  <c r="H37" i="6"/>
  <c r="H835" i="6"/>
  <c r="H554" i="6"/>
  <c r="H297" i="6"/>
  <c r="H421" i="6"/>
  <c r="H907" i="6"/>
  <c r="H658" i="6"/>
  <c r="H372" i="6"/>
  <c r="H80" i="6"/>
  <c r="H853" i="6"/>
  <c r="H937" i="6"/>
  <c r="H686" i="6"/>
  <c r="H414" i="6"/>
  <c r="H141" i="6"/>
  <c r="H953" i="6"/>
  <c r="H756" i="6"/>
  <c r="H490" i="6"/>
  <c r="H218" i="6"/>
  <c r="H755" i="6"/>
  <c r="H441" i="6"/>
  <c r="H186" i="6"/>
  <c r="H768" i="6"/>
  <c r="H754" i="6"/>
  <c r="H472" i="6"/>
  <c r="H231" i="6"/>
  <c r="H918" i="6"/>
  <c r="H669" i="6"/>
  <c r="H396" i="6"/>
  <c r="H137" i="6"/>
  <c r="H813" i="6"/>
  <c r="H454" i="6"/>
  <c r="H136" i="6"/>
  <c r="H990" i="6"/>
  <c r="H736" i="6"/>
  <c r="H485" i="6"/>
  <c r="H228" i="6"/>
  <c r="H557" i="6"/>
  <c r="H1004" i="6"/>
  <c r="H721" i="6"/>
  <c r="H468" i="6"/>
  <c r="H213" i="6"/>
  <c r="H793" i="6"/>
  <c r="H603" i="6"/>
  <c r="H748" i="6"/>
  <c r="H988" i="6"/>
  <c r="H210" i="6"/>
  <c r="H956" i="6"/>
  <c r="H389" i="6"/>
  <c r="H114" i="6"/>
  <c r="H661" i="6"/>
  <c r="H615" i="6"/>
  <c r="H21" i="6"/>
  <c r="H538" i="6"/>
  <c r="H734" i="6"/>
  <c r="H691" i="6"/>
  <c r="H165" i="6"/>
  <c r="H587" i="6"/>
  <c r="H665" i="6"/>
  <c r="H733" i="6"/>
  <c r="H929" i="6"/>
  <c r="H194" i="6"/>
  <c r="H942" i="6"/>
  <c r="H617" i="6"/>
  <c r="H360" i="6"/>
  <c r="H99" i="6"/>
  <c r="H910" i="6"/>
  <c r="H647" i="6"/>
  <c r="H314" i="6"/>
  <c r="H53" i="6"/>
  <c r="H599" i="6"/>
  <c r="H313" i="6"/>
  <c r="H5" i="6"/>
  <c r="H804" i="6"/>
  <c r="H523" i="6"/>
  <c r="H266" i="6"/>
  <c r="H302" i="6"/>
  <c r="H878" i="6"/>
  <c r="H628" i="6"/>
  <c r="H341" i="6"/>
  <c r="H51" i="6"/>
  <c r="H761" i="6"/>
  <c r="H906" i="6"/>
  <c r="H657" i="6"/>
  <c r="H384" i="6"/>
  <c r="H65" i="6"/>
  <c r="H995" i="6"/>
  <c r="H713" i="6"/>
  <c r="H458" i="6"/>
  <c r="H187" i="6"/>
  <c r="H712" i="6"/>
  <c r="H412" i="6"/>
  <c r="H155" i="6"/>
  <c r="H580" i="6"/>
  <c r="H725" i="6"/>
  <c r="H440" i="6"/>
  <c r="H201" i="6"/>
  <c r="H888" i="6"/>
  <c r="H624" i="6"/>
  <c r="H352" i="6"/>
  <c r="H106" i="6"/>
  <c r="H752" i="6"/>
  <c r="H424" i="6"/>
  <c r="H105" i="6"/>
  <c r="H961" i="6"/>
  <c r="H694" i="6"/>
  <c r="H453" i="6"/>
  <c r="H198" i="6"/>
  <c r="H433" i="6"/>
  <c r="H960" i="6"/>
  <c r="H693" i="6"/>
  <c r="H436" i="6"/>
  <c r="H181" i="6"/>
  <c r="H147" i="6"/>
  <c r="H620" i="6"/>
  <c r="H149" i="6"/>
  <c r="H574" i="6"/>
  <c r="H635" i="6"/>
  <c r="H679" i="6"/>
  <c r="H884" i="6"/>
  <c r="H178" i="6"/>
  <c r="H896" i="6"/>
  <c r="H601" i="6"/>
  <c r="H345" i="6"/>
  <c r="H84" i="6"/>
  <c r="H881" i="6"/>
  <c r="H631" i="6"/>
  <c r="H299" i="6"/>
  <c r="H38" i="6"/>
  <c r="H584" i="6"/>
  <c r="H298" i="6"/>
  <c r="H690" i="6"/>
  <c r="H788" i="6"/>
  <c r="H509" i="6"/>
  <c r="H221" i="6"/>
  <c r="H225" i="6"/>
  <c r="H862" i="6"/>
  <c r="H613" i="6"/>
  <c r="H325" i="6"/>
  <c r="H35" i="6"/>
  <c r="H633" i="6"/>
  <c r="H891" i="6"/>
  <c r="H643" i="6"/>
  <c r="H371" i="6"/>
  <c r="H50" i="6"/>
  <c r="H981" i="6"/>
  <c r="H698" i="6"/>
  <c r="H442" i="6"/>
  <c r="H156" i="6"/>
  <c r="H697" i="6"/>
  <c r="H398" i="6"/>
  <c r="H139" i="6"/>
  <c r="H232" i="6"/>
  <c r="H711" i="6"/>
  <c r="H426" i="6"/>
  <c r="H185" i="6"/>
  <c r="H873" i="6"/>
  <c r="H608" i="6"/>
  <c r="H336" i="6"/>
  <c r="H91" i="6"/>
  <c r="H737" i="6"/>
  <c r="H410" i="6"/>
  <c r="H90" i="6"/>
  <c r="H946" i="6"/>
  <c r="H682" i="6"/>
  <c r="H437" i="6"/>
  <c r="H182" i="6"/>
  <c r="H969" i="6"/>
  <c r="H945" i="6"/>
  <c r="H681" i="6"/>
  <c r="H422" i="6"/>
  <c r="H166" i="6"/>
  <c r="H117" i="6"/>
  <c r="H6" i="6"/>
  <c r="H420" i="6"/>
  <c r="H190" i="6"/>
  <c r="H834" i="6"/>
  <c r="H296" i="6"/>
  <c r="H513" i="6"/>
  <c r="H340" i="6"/>
  <c r="H951" i="6"/>
  <c r="H991" i="6"/>
  <c r="H133" i="6"/>
  <c r="H528" i="6"/>
  <c r="H588" i="6"/>
  <c r="H495" i="6"/>
  <c r="H809" i="6"/>
  <c r="H163" i="6"/>
  <c r="H882" i="6"/>
  <c r="H586" i="6"/>
  <c r="H329" i="6"/>
  <c r="H68" i="6"/>
  <c r="H865" i="6"/>
  <c r="H616" i="6"/>
  <c r="H284" i="6"/>
  <c r="H22" i="6"/>
  <c r="H570" i="6"/>
  <c r="H283" i="6"/>
  <c r="H542" i="6"/>
  <c r="H772" i="6"/>
  <c r="H493" i="6"/>
  <c r="H206" i="6"/>
  <c r="H164" i="6"/>
  <c r="H849" i="6"/>
  <c r="H597" i="6"/>
  <c r="H311" i="6"/>
  <c r="H19" i="6"/>
  <c r="H573" i="6"/>
  <c r="H877" i="6"/>
  <c r="H612" i="6"/>
  <c r="H356" i="6"/>
  <c r="H34" i="6"/>
  <c r="H965" i="6"/>
  <c r="H685" i="6"/>
  <c r="H428" i="6"/>
  <c r="H140" i="6"/>
  <c r="H684" i="6"/>
  <c r="H382" i="6"/>
  <c r="H123" i="6"/>
  <c r="H993" i="6"/>
  <c r="H670" i="6"/>
  <c r="H411" i="6"/>
  <c r="H170" i="6"/>
  <c r="H858" i="6"/>
  <c r="H592" i="6"/>
  <c r="H320" i="6"/>
  <c r="H75" i="6"/>
  <c r="H723" i="6"/>
  <c r="H395" i="6"/>
  <c r="H74" i="6"/>
  <c r="H931" i="6"/>
  <c r="H667" i="6"/>
  <c r="H423" i="6"/>
  <c r="H167" i="6"/>
  <c r="H805" i="6"/>
  <c r="H915" i="6"/>
  <c r="H666" i="6"/>
  <c r="H408" i="6"/>
  <c r="H150" i="6"/>
  <c r="H1003" i="6"/>
  <c r="H514" i="6"/>
  <c r="H544" i="6"/>
  <c r="H431" i="6"/>
  <c r="H706" i="6"/>
  <c r="H866" i="6"/>
  <c r="H572" i="6"/>
  <c r="H300" i="6"/>
  <c r="H54" i="6"/>
  <c r="H851" i="6"/>
  <c r="H600" i="6"/>
  <c r="H268" i="6"/>
  <c r="H539" i="6"/>
  <c r="H267" i="6"/>
  <c r="H729" i="6"/>
  <c r="H477" i="6"/>
  <c r="H101" i="6"/>
  <c r="H582" i="6"/>
  <c r="H498" i="6"/>
  <c r="H596" i="6"/>
  <c r="H18" i="6"/>
  <c r="H656" i="6"/>
  <c r="H944" i="6"/>
  <c r="H841" i="6"/>
  <c r="H24" i="6"/>
  <c r="H285" i="6"/>
  <c r="H806" i="6"/>
  <c r="H208" i="6"/>
  <c r="H403" i="6"/>
  <c r="H716" i="6"/>
  <c r="H159" i="6"/>
  <c r="H803" i="6"/>
  <c r="H265" i="6"/>
  <c r="H406" i="6"/>
  <c r="H727" i="6"/>
  <c r="H249" i="6"/>
  <c r="H905" i="6"/>
  <c r="H413" i="6"/>
  <c r="H904" i="6"/>
  <c r="H338" i="6"/>
  <c r="H860" i="6"/>
  <c r="H579" i="6"/>
  <c r="H154" i="6"/>
  <c r="H724" i="6"/>
  <c r="H276" i="6"/>
  <c r="H901" i="6"/>
  <c r="H259" i="6"/>
  <c r="H916" i="6"/>
  <c r="H546" i="6"/>
  <c r="H119" i="6"/>
  <c r="H766" i="6"/>
  <c r="H589" i="6"/>
  <c r="H134" i="6"/>
  <c r="H226" i="6"/>
  <c r="H692" i="6"/>
  <c r="H8" i="6"/>
  <c r="H269" i="6"/>
  <c r="H790" i="6"/>
  <c r="H192" i="6"/>
  <c r="H387" i="6"/>
  <c r="H701" i="6"/>
  <c r="H111" i="6"/>
  <c r="H787" i="6"/>
  <c r="H250" i="6"/>
  <c r="H998" i="6"/>
  <c r="H714" i="6"/>
  <c r="H219" i="6"/>
  <c r="H876" i="6"/>
  <c r="H370" i="6"/>
  <c r="H875" i="6"/>
  <c r="H322" i="6"/>
  <c r="H726" i="6"/>
  <c r="H564" i="6"/>
  <c r="H138" i="6"/>
  <c r="H710" i="6"/>
  <c r="H260" i="6"/>
  <c r="H781" i="6"/>
  <c r="H244" i="6"/>
  <c r="H900" i="6"/>
  <c r="H531" i="6"/>
  <c r="H104" i="6"/>
  <c r="H989" i="6"/>
  <c r="H560" i="6"/>
  <c r="H118" i="6"/>
  <c r="H102" i="6"/>
  <c r="H392" i="6"/>
  <c r="H852" i="6"/>
  <c r="H253" i="6"/>
  <c r="H774" i="6"/>
  <c r="H145" i="6"/>
  <c r="H251" i="6"/>
  <c r="H674" i="6"/>
  <c r="H96" i="6"/>
  <c r="H771" i="6"/>
  <c r="H235" i="6"/>
  <c r="H940" i="6"/>
  <c r="H672" i="6"/>
  <c r="H204" i="6"/>
  <c r="H848" i="6"/>
  <c r="H355" i="6"/>
  <c r="H816" i="6"/>
  <c r="H309" i="6"/>
  <c r="H979" i="6"/>
  <c r="H534" i="6"/>
  <c r="H122" i="6"/>
  <c r="H696" i="6"/>
  <c r="H245" i="6"/>
  <c r="H87" i="6"/>
  <c r="H792" i="6"/>
  <c r="H838" i="6"/>
  <c r="H238" i="6"/>
  <c r="H731" i="6"/>
  <c r="H129" i="6"/>
  <c r="H236" i="6"/>
  <c r="H659" i="6"/>
  <c r="H81" i="6"/>
  <c r="H758" i="6"/>
  <c r="H220" i="6"/>
  <c r="H997" i="6"/>
  <c r="H567" i="6"/>
  <c r="H188" i="6"/>
  <c r="H817" i="6"/>
  <c r="H339" i="6"/>
  <c r="H740" i="6"/>
  <c r="H293" i="6"/>
  <c r="H963" i="6"/>
  <c r="H519" i="6"/>
  <c r="H107" i="6"/>
  <c r="H654" i="6"/>
  <c r="H230" i="6"/>
  <c r="H668" i="6"/>
  <c r="H183" i="6"/>
  <c r="H871" i="6"/>
  <c r="H469" i="6"/>
  <c r="H73" i="6"/>
  <c r="H886" i="6"/>
  <c r="H516" i="6"/>
  <c r="H88" i="6"/>
  <c r="H71" i="6"/>
  <c r="H749" i="6"/>
  <c r="H807" i="6"/>
  <c r="H223" i="6"/>
  <c r="H718" i="6"/>
  <c r="H773" i="6"/>
  <c r="H160" i="6"/>
  <c r="H645" i="6"/>
  <c r="H4" i="6"/>
  <c r="H715" i="6"/>
  <c r="H142" i="6"/>
  <c r="H983" i="6"/>
  <c r="H552" i="6"/>
  <c r="H109" i="6"/>
  <c r="H801" i="6"/>
  <c r="H323" i="6"/>
  <c r="H641" i="6"/>
  <c r="H262" i="6"/>
  <c r="H949" i="6"/>
  <c r="H504" i="6"/>
  <c r="H92" i="6"/>
  <c r="H578" i="6"/>
  <c r="H200" i="6"/>
  <c r="H653" i="6"/>
  <c r="H466" i="6"/>
  <c r="H415" i="6"/>
  <c r="H775" i="6"/>
  <c r="H162" i="6"/>
  <c r="H571" i="6"/>
  <c r="H744" i="6"/>
  <c r="H128" i="6"/>
  <c r="H583" i="6"/>
  <c r="H362" i="6"/>
  <c r="H644" i="6"/>
  <c r="H66" i="6"/>
  <c r="H982" i="6"/>
  <c r="H522" i="6"/>
  <c r="H195" i="6"/>
  <c r="H741" i="6"/>
  <c r="H279" i="6"/>
  <c r="H610" i="6"/>
  <c r="H217" i="6"/>
  <c r="H919" i="6"/>
  <c r="H397" i="6"/>
  <c r="H376" i="6"/>
  <c r="H548" i="6"/>
  <c r="H169" i="6"/>
  <c r="H577" i="6"/>
  <c r="H60" i="6"/>
  <c r="H812" i="6"/>
  <c r="H365" i="6"/>
  <c r="H12" i="6"/>
  <c r="H842" i="6"/>
  <c r="H393" i="6"/>
  <c r="H27" i="6"/>
  <c r="H347" i="6"/>
  <c r="H361" i="6"/>
  <c r="H704" i="6"/>
  <c r="H39" i="6"/>
  <c r="H555" i="6"/>
  <c r="H730" i="6"/>
  <c r="H82" i="6"/>
  <c r="H461" i="6"/>
  <c r="H25" i="6"/>
  <c r="H568" i="6"/>
  <c r="H434" i="6"/>
  <c r="H966" i="6"/>
  <c r="H507" i="6"/>
  <c r="H987" i="6"/>
  <c r="H642" i="6"/>
  <c r="H263" i="6"/>
  <c r="H594" i="6"/>
  <c r="H171" i="6"/>
  <c r="H903" i="6"/>
  <c r="H381" i="6"/>
  <c r="H148" i="6"/>
  <c r="H533" i="6"/>
  <c r="H121" i="6"/>
  <c r="H562" i="6"/>
  <c r="H914" i="6"/>
  <c r="H346" i="6"/>
  <c r="H677" i="6"/>
  <c r="H23" i="6"/>
  <c r="H540" i="6"/>
  <c r="H717" i="6"/>
  <c r="H67" i="6"/>
  <c r="H445" i="6"/>
  <c r="H1001" i="6"/>
  <c r="H553" i="6"/>
  <c r="H391" i="6"/>
  <c r="H922" i="6"/>
  <c r="H475" i="6"/>
  <c r="H912" i="6"/>
  <c r="H627" i="6"/>
  <c r="H248" i="6"/>
  <c r="H565" i="6"/>
  <c r="H48" i="6"/>
  <c r="H874" i="6"/>
  <c r="H368" i="6"/>
  <c r="H950" i="6"/>
  <c r="H518" i="6"/>
  <c r="H46" i="6"/>
  <c r="H532" i="6"/>
  <c r="H211" i="6"/>
  <c r="H780" i="6"/>
  <c r="H334" i="6"/>
  <c r="H924" i="6"/>
  <c r="H795" i="6"/>
  <c r="H364" i="6"/>
  <c r="H825" i="6"/>
  <c r="H286" i="6"/>
  <c r="H556" i="6"/>
  <c r="H7" i="6"/>
  <c r="H525" i="6"/>
  <c r="H675" i="6"/>
  <c r="H985" i="6"/>
  <c r="H430" i="6"/>
  <c r="H957" i="6"/>
  <c r="H537" i="6"/>
  <c r="H331" i="6"/>
  <c r="H861" i="6"/>
  <c r="H459" i="6"/>
  <c r="H867" i="6"/>
  <c r="H611" i="6"/>
  <c r="H203" i="6"/>
  <c r="H550" i="6"/>
  <c r="H32" i="6"/>
  <c r="H859" i="6"/>
  <c r="H353" i="6"/>
  <c r="H902" i="6"/>
  <c r="H503" i="6"/>
  <c r="H30" i="6"/>
  <c r="H502" i="6"/>
  <c r="H132" i="6"/>
  <c r="H722" i="6"/>
  <c r="H318" i="6"/>
  <c r="H948" i="6"/>
  <c r="H779" i="6"/>
  <c r="H349" i="6"/>
  <c r="H720" i="6"/>
  <c r="H270" i="6"/>
  <c r="H541" i="6"/>
  <c r="H390" i="6"/>
  <c r="H388" i="6"/>
  <c r="H660" i="6"/>
  <c r="H909" i="6"/>
  <c r="H416" i="6"/>
  <c r="H883" i="6"/>
  <c r="H508" i="6"/>
  <c r="H240" i="6"/>
  <c r="H833" i="6"/>
  <c r="H443" i="6"/>
  <c r="H776" i="6"/>
  <c r="H595" i="6"/>
  <c r="H124" i="6"/>
  <c r="H505" i="6"/>
  <c r="H16" i="6"/>
  <c r="H846" i="6"/>
  <c r="H337" i="6"/>
  <c r="H845" i="6"/>
  <c r="H471" i="6"/>
  <c r="H14" i="6"/>
  <c r="H650" i="6"/>
  <c r="H448" i="6"/>
  <c r="H510" i="6"/>
  <c r="H558" i="6"/>
  <c r="H928" i="6"/>
  <c r="H481" i="6"/>
  <c r="H626" i="6"/>
  <c r="H609" i="6"/>
  <c r="H439" i="6"/>
  <c r="H306" i="6"/>
  <c r="H652" i="6"/>
  <c r="H89" i="6"/>
  <c r="H651" i="6"/>
  <c r="H58" i="6"/>
  <c r="H529" i="6"/>
  <c r="H432" i="6"/>
  <c r="H494" i="6"/>
  <c r="H824" i="6"/>
  <c r="H808" i="6"/>
  <c r="H996" i="6"/>
  <c r="H489" i="6"/>
  <c r="H593" i="6"/>
  <c r="H380" i="6"/>
  <c r="H290" i="6"/>
  <c r="H637" i="6"/>
  <c r="H44" i="6"/>
  <c r="H636" i="6"/>
  <c r="H11" i="6"/>
  <c r="H499" i="6"/>
  <c r="H177" i="6"/>
  <c r="H478" i="6"/>
  <c r="H465" i="6"/>
  <c r="H923" i="6"/>
  <c r="H936" i="6"/>
  <c r="H473" i="6"/>
  <c r="H456" i="6"/>
  <c r="H307" i="6"/>
  <c r="H199" i="6"/>
  <c r="H622" i="6"/>
  <c r="H28" i="6"/>
  <c r="H621" i="6"/>
  <c r="H786" i="6"/>
  <c r="H789" i="6"/>
  <c r="H576" i="6"/>
  <c r="H500" i="6"/>
  <c r="H638" i="6"/>
  <c r="H791" i="6"/>
  <c r="H126" i="6"/>
  <c r="H934" i="6"/>
  <c r="H258" i="6"/>
  <c r="H526" i="6"/>
  <c r="H264" i="6"/>
  <c r="H856" i="6"/>
  <c r="H515" i="6"/>
  <c r="H450" i="6"/>
  <c r="H379" i="6"/>
  <c r="H103" i="6"/>
  <c r="H496" i="6"/>
  <c r="H972" i="6"/>
  <c r="H455" i="6"/>
  <c r="H708" i="6"/>
  <c r="H467" i="6"/>
  <c r="H375" i="6"/>
  <c r="H462" i="6"/>
  <c r="H821" i="6"/>
  <c r="H818" i="6"/>
  <c r="H921" i="6"/>
  <c r="H427" i="6"/>
  <c r="H321" i="6"/>
  <c r="H291" i="6"/>
  <c r="H168" i="6"/>
  <c r="H606" i="6"/>
  <c r="H497" i="6"/>
  <c r="H605" i="6"/>
  <c r="H451" i="6"/>
  <c r="H986" i="6"/>
  <c r="H144" i="6"/>
  <c r="H892" i="6"/>
  <c r="H802" i="6"/>
  <c r="H785" i="6"/>
  <c r="H369" i="6"/>
  <c r="H292" i="6"/>
  <c r="H184" i="6"/>
  <c r="H120" i="6"/>
  <c r="H590" i="6"/>
  <c r="H962" i="6"/>
  <c r="H530" i="6"/>
  <c r="H840" i="6"/>
  <c r="H970" i="6"/>
  <c r="H894" i="6"/>
  <c r="H819" i="6"/>
  <c r="H581" i="6"/>
  <c r="H354" i="6"/>
  <c r="H277" i="6"/>
  <c r="H316" i="6"/>
  <c r="H932" i="6"/>
  <c r="H870" i="6"/>
  <c r="H237" i="6"/>
  <c r="H486" i="6"/>
  <c r="H326" i="6"/>
  <c r="H739" i="6"/>
  <c r="H214" i="6"/>
  <c r="H197" i="6"/>
  <c r="H759" i="6"/>
  <c r="H64" i="6"/>
  <c r="H843" i="6"/>
  <c r="H174" i="6"/>
  <c r="H625" i="6"/>
  <c r="H135" i="6"/>
  <c r="H879" i="6"/>
  <c r="H837" i="6"/>
  <c r="H836" i="6"/>
  <c r="H700" i="6"/>
  <c r="H770" i="6"/>
  <c r="H551" i="6"/>
  <c r="H247" i="6"/>
  <c r="H261" i="6"/>
  <c r="H920" i="6"/>
  <c r="H86" i="6"/>
  <c r="H517" i="6"/>
  <c r="H917" i="6"/>
  <c r="H452" i="6"/>
  <c r="H131" i="6"/>
  <c r="H822" i="6"/>
  <c r="H984" i="6"/>
  <c r="H492" i="6"/>
  <c r="H742" i="6"/>
  <c r="H535" i="6"/>
  <c r="H864" i="6"/>
  <c r="H216" i="6"/>
  <c r="H992" i="6"/>
  <c r="H70" i="6"/>
  <c r="H409" i="6"/>
  <c r="H872" i="6"/>
  <c r="H378" i="6"/>
  <c r="H899" i="6"/>
  <c r="H69" i="6"/>
  <c r="H295" i="6"/>
  <c r="H890" i="6"/>
  <c r="H976" i="6"/>
  <c r="H257" i="6"/>
  <c r="H342" i="6"/>
  <c r="H94" i="6"/>
  <c r="H887" i="6"/>
  <c r="H242" i="6"/>
  <c r="H222" i="6"/>
  <c r="H179" i="6"/>
  <c r="H753" i="6"/>
  <c r="H826" i="6"/>
  <c r="H282" i="6"/>
  <c r="H640" i="6"/>
  <c r="H151" i="6"/>
  <c r="H524" i="6"/>
  <c r="H449" i="6"/>
  <c r="H796" i="6"/>
  <c r="H115" i="6"/>
  <c r="H585" i="6"/>
  <c r="H939" i="6"/>
  <c r="H444" i="6"/>
  <c r="H536" i="6"/>
  <c r="H521" i="6"/>
  <c r="H893" i="6"/>
  <c r="H76" i="6"/>
  <c r="H977" i="6"/>
  <c r="H9" i="6"/>
  <c r="H394" i="6"/>
  <c r="H828" i="6"/>
  <c r="H333" i="6"/>
  <c r="H100" i="6"/>
  <c r="H374" i="6"/>
  <c r="H908" i="6"/>
  <c r="H401" i="6"/>
  <c r="H400" i="6"/>
  <c r="H474" i="6"/>
  <c r="H994" i="6"/>
  <c r="H829" i="6"/>
  <c r="H947" i="6"/>
  <c r="H663" i="6"/>
  <c r="H350" i="6"/>
  <c r="H797" i="6"/>
  <c r="H304" i="6"/>
  <c r="H85" i="6"/>
  <c r="H328" i="6"/>
  <c r="H598" i="6"/>
  <c r="H357" i="6"/>
  <c r="H324" i="6"/>
  <c r="H310" i="6"/>
  <c r="H964" i="6"/>
  <c r="H814" i="6"/>
  <c r="H695" i="6"/>
  <c r="H935" i="6"/>
  <c r="H289" i="6"/>
  <c r="H273" i="6"/>
  <c r="H559" i="6"/>
  <c r="H252" i="6"/>
  <c r="H402" i="6"/>
  <c r="H281" i="6"/>
  <c r="H108" i="6"/>
  <c r="H798" i="6"/>
  <c r="H274" i="6"/>
  <c r="H885" i="6"/>
  <c r="H280" i="6"/>
  <c r="H782" i="6"/>
  <c r="H855" i="6"/>
  <c r="H958" i="6"/>
  <c r="H78" i="6"/>
  <c r="H438" i="6"/>
  <c r="H512" i="6"/>
  <c r="H41" i="6"/>
  <c r="H563" i="6"/>
  <c r="H764" i="6"/>
  <c r="H483" i="6"/>
  <c r="H618" i="6"/>
  <c r="H366" i="6"/>
  <c r="H72" i="6"/>
  <c r="B9" i="3"/>
  <c r="E12" i="3" a="1"/>
  <c r="E12" i="3" s="1"/>
  <c r="M5" i="14"/>
  <c r="M6" i="14" s="1"/>
  <c r="E14" i="14"/>
  <c r="G14" i="14" a="1"/>
  <c r="G14" i="14" s="1"/>
  <c r="E22" i="14"/>
  <c r="G22" i="14" a="1"/>
  <c r="G22" i="14" s="1"/>
  <c r="E26" i="14"/>
  <c r="G26" i="14" a="1"/>
  <c r="G26" i="14" s="1"/>
  <c r="E16" i="14"/>
  <c r="G16" i="14" a="1"/>
  <c r="G16" i="14" s="1"/>
  <c r="E30" i="14"/>
  <c r="G30" i="14" a="1"/>
  <c r="G30" i="14" s="1"/>
  <c r="E20" i="14"/>
  <c r="G20" i="14" a="1"/>
  <c r="G20" i="14" s="1"/>
  <c r="E37" i="14"/>
  <c r="G37" i="14" a="1"/>
  <c r="G37" i="14" s="1"/>
  <c r="E18" i="14"/>
  <c r="G18" i="14" a="1"/>
  <c r="G18" i="14" s="1"/>
  <c r="E49" i="14"/>
  <c r="G49" i="14" a="1"/>
  <c r="G49" i="14" s="1"/>
  <c r="E34" i="14"/>
  <c r="G34" i="14" a="1"/>
  <c r="G34" i="14" s="1"/>
  <c r="E24" i="14"/>
  <c r="G24" i="14" a="1"/>
  <c r="G24" i="14" s="1"/>
  <c r="E41" i="14"/>
  <c r="G41" i="14" a="1"/>
  <c r="G41" i="14" s="1"/>
  <c r="E15" i="14"/>
  <c r="G15" i="14" a="1"/>
  <c r="G15" i="14" s="1"/>
  <c r="E38" i="14"/>
  <c r="G38" i="14" a="1"/>
  <c r="G38" i="14" s="1"/>
  <c r="E28" i="14"/>
  <c r="G28" i="14" a="1"/>
  <c r="G28" i="14" s="1"/>
  <c r="E19" i="14"/>
  <c r="G19" i="14" a="1"/>
  <c r="G19" i="14" s="1"/>
  <c r="E42" i="14"/>
  <c r="G42" i="14" a="1"/>
  <c r="G42" i="14" s="1"/>
  <c r="E32" i="14"/>
  <c r="G32" i="14" a="1"/>
  <c r="G32" i="14" s="1"/>
  <c r="E23" i="14"/>
  <c r="G23" i="14" a="1"/>
  <c r="G23" i="14" s="1"/>
  <c r="E36" i="14"/>
  <c r="G36" i="14" a="1"/>
  <c r="G36" i="14" s="1"/>
  <c r="E27" i="14"/>
  <c r="G27" i="14" a="1"/>
  <c r="G27" i="14" s="1"/>
  <c r="E45" i="14"/>
  <c r="G45" i="14" a="1"/>
  <c r="G45" i="14" s="1"/>
  <c r="E40" i="14"/>
  <c r="G40" i="14" a="1"/>
  <c r="G40" i="14" s="1"/>
  <c r="E31" i="14"/>
  <c r="G31" i="14" a="1"/>
  <c r="G31" i="14" s="1"/>
  <c r="E17" i="14"/>
  <c r="G17" i="14" a="1"/>
  <c r="G17" i="14" s="1"/>
  <c r="E44" i="14"/>
  <c r="G44" i="14" a="1"/>
  <c r="G44" i="14" s="1"/>
  <c r="E35" i="14"/>
  <c r="G35" i="14" a="1"/>
  <c r="G35" i="14" s="1"/>
  <c r="E21" i="14"/>
  <c r="G21" i="14" a="1"/>
  <c r="G21" i="14" s="1"/>
  <c r="E39" i="14"/>
  <c r="G39" i="14" a="1"/>
  <c r="G39" i="14" s="1"/>
  <c r="E25" i="14"/>
  <c r="G25" i="14" a="1"/>
  <c r="G25" i="14" s="1"/>
  <c r="E43" i="14"/>
  <c r="G43" i="14" a="1"/>
  <c r="G43" i="14" s="1"/>
  <c r="E48" i="14"/>
  <c r="G48" i="14" a="1"/>
  <c r="G48" i="14" s="1"/>
  <c r="E29" i="14"/>
  <c r="G29" i="14" a="1"/>
  <c r="G29" i="14" s="1"/>
  <c r="E46" i="14"/>
  <c r="G46" i="14" a="1"/>
  <c r="G46" i="14" s="1"/>
  <c r="E33" i="14"/>
  <c r="G33" i="14" a="1"/>
  <c r="G33" i="14" s="1"/>
  <c r="E13" i="14"/>
  <c r="G13" i="14" a="1"/>
  <c r="G13" i="14" s="1"/>
  <c r="E50" i="14"/>
  <c r="G50" i="14" a="1"/>
  <c r="G50" i="14" s="1"/>
  <c r="E47" i="14"/>
  <c r="G47" i="14" a="1"/>
  <c r="G47" i="14" s="1"/>
  <c r="C21" i="3" a="1"/>
  <c r="C21" i="3" s="1"/>
  <c r="C20" i="3" a="1"/>
  <c r="C20" i="3" s="1"/>
  <c r="C22" i="3" a="1"/>
  <c r="C22" i="3" s="1"/>
  <c r="O9" i="3"/>
  <c r="C17" i="3" a="1"/>
  <c r="C17" i="3" s="1"/>
  <c r="C19" i="3" a="1"/>
  <c r="C19" i="3" s="1"/>
  <c r="C18" i="3" a="1"/>
  <c r="C18" i="3" s="1"/>
  <c r="F75" i="3"/>
  <c r="G75" i="3" s="1" a="1"/>
  <c r="G75" i="3" s="1"/>
  <c r="L76" i="3"/>
  <c r="M76" i="3" s="1" a="1"/>
  <c r="M76" i="3" s="1"/>
  <c r="F3" i="6"/>
  <c r="C14" i="3" a="1"/>
  <c r="C14" i="3" s="1"/>
  <c r="C16" i="3" a="1"/>
  <c r="C16" i="3" s="1"/>
  <c r="C15" i="3" a="1"/>
  <c r="C15" i="3" s="1"/>
  <c r="C13" i="3" a="1"/>
  <c r="C13" i="3" s="1"/>
  <c r="C12" i="3" a="1"/>
  <c r="C12" i="3" s="1"/>
  <c r="D12" i="3" a="1"/>
  <c r="I3" i="6" l="1" a="1"/>
  <c r="I3" i="6" s="1"/>
  <c r="H3" i="6"/>
  <c r="K7" i="10" s="1" a="1"/>
  <c r="F5" i="14"/>
  <c r="F6" i="14" s="1"/>
  <c r="R92" i="3"/>
  <c r="S99" i="3"/>
  <c r="R99" i="3" s="1"/>
  <c r="S100" i="3"/>
  <c r="R100" i="3" s="1"/>
  <c r="S85" i="3"/>
  <c r="R85" i="3" s="1"/>
  <c r="S102" i="3"/>
  <c r="R102" i="3" s="1"/>
  <c r="S103" i="3"/>
  <c r="R103" i="3" s="1"/>
  <c r="S96" i="3"/>
  <c r="R96" i="3" s="1"/>
  <c r="S88" i="3"/>
  <c r="R88" i="3" s="1"/>
  <c r="S104" i="3"/>
  <c r="R104" i="3" s="1"/>
  <c r="S89" i="3"/>
  <c r="R89" i="3" s="1"/>
  <c r="S105" i="3"/>
  <c r="R105" i="3" s="1"/>
  <c r="S97" i="3"/>
  <c r="R97" i="3" s="1"/>
  <c r="S90" i="3"/>
  <c r="R90" i="3" s="1"/>
  <c r="R101" i="3"/>
  <c r="S91" i="3"/>
  <c r="R91" i="3" s="1"/>
  <c r="S76" i="3"/>
  <c r="R76" i="3" s="1"/>
  <c r="S81" i="3"/>
  <c r="R81" i="3" s="1"/>
  <c r="S77" i="3"/>
  <c r="R77" i="3" s="1"/>
  <c r="S93" i="3"/>
  <c r="R93" i="3" s="1"/>
  <c r="S80" i="3"/>
  <c r="R80" i="3" s="1"/>
  <c r="R83" i="3"/>
  <c r="R78" i="3"/>
  <c r="R95" i="3"/>
  <c r="R82" i="3"/>
  <c r="R98" i="3"/>
  <c r="R94" i="3"/>
  <c r="R84" i="3"/>
  <c r="R79" i="3"/>
  <c r="R86" i="3"/>
  <c r="R87" i="3"/>
  <c r="S106" i="3"/>
  <c r="R106" i="3" s="1"/>
  <c r="T87" i="3" a="1"/>
  <c r="T87" i="3" s="1"/>
  <c r="T79" i="3" a="1"/>
  <c r="T79" i="3" s="1"/>
  <c r="T95" i="3" a="1"/>
  <c r="T95" i="3" s="1"/>
  <c r="T98" i="3" a="1"/>
  <c r="T98" i="3" s="1"/>
  <c r="L75" i="3"/>
  <c r="M75" i="3" s="1" a="1"/>
  <c r="M75" i="3" s="1"/>
  <c r="L78" i="3"/>
  <c r="M78" i="3" s="1" a="1"/>
  <c r="M78" i="3" s="1"/>
  <c r="L79" i="3"/>
  <c r="M79" i="3" s="1" a="1"/>
  <c r="M79" i="3" s="1"/>
  <c r="L81" i="3"/>
  <c r="M81" i="3" s="1" a="1"/>
  <c r="M81" i="3" s="1"/>
  <c r="L90" i="3"/>
  <c r="M90" i="3" s="1" a="1"/>
  <c r="M90" i="3" s="1"/>
  <c r="L91" i="3"/>
  <c r="M91" i="3" s="1" a="1"/>
  <c r="M91" i="3" s="1"/>
  <c r="L83" i="3"/>
  <c r="M83" i="3" s="1" a="1"/>
  <c r="M83" i="3" s="1"/>
  <c r="L80" i="3"/>
  <c r="M80" i="3" s="1" a="1"/>
  <c r="M80" i="3" s="1"/>
  <c r="L87" i="3"/>
  <c r="M87" i="3" s="1" a="1"/>
  <c r="M87" i="3" s="1"/>
  <c r="L77" i="3"/>
  <c r="M77" i="3" s="1" a="1"/>
  <c r="M77" i="3" s="1"/>
  <c r="L85" i="3"/>
  <c r="M85" i="3" s="1" a="1"/>
  <c r="M85" i="3" s="1"/>
  <c r="F79" i="3"/>
  <c r="G79" i="3" s="1" a="1"/>
  <c r="G79" i="3" s="1"/>
  <c r="L89" i="3"/>
  <c r="M89" i="3" s="1" a="1"/>
  <c r="M89" i="3" s="1"/>
  <c r="F76" i="3"/>
  <c r="G76" i="3" s="1" a="1"/>
  <c r="G76" i="3" s="1"/>
  <c r="L88" i="3"/>
  <c r="M88" i="3" s="1" a="1"/>
  <c r="M88" i="3" s="1"/>
  <c r="L84" i="3"/>
  <c r="M84" i="3" s="1" a="1"/>
  <c r="M84" i="3" s="1"/>
  <c r="L82" i="3"/>
  <c r="M82" i="3" s="1" a="1"/>
  <c r="M82" i="3" s="1"/>
  <c r="F78" i="3"/>
  <c r="G78" i="3" s="1" a="1"/>
  <c r="G78" i="3" s="1"/>
  <c r="F77" i="3"/>
  <c r="G77" i="3" s="1" a="1"/>
  <c r="G77" i="3" s="1"/>
  <c r="L86" i="3"/>
  <c r="M86" i="3" s="1" a="1"/>
  <c r="M86" i="3" s="1"/>
  <c r="F17" i="3"/>
  <c r="G17" i="3" s="1" a="1"/>
  <c r="G17" i="3" s="1"/>
  <c r="F18" i="3"/>
  <c r="G18" i="3" s="1" a="1"/>
  <c r="G18" i="3" s="1"/>
  <c r="F19" i="3"/>
  <c r="G19" i="3" s="1" a="1"/>
  <c r="G19" i="3" s="1"/>
  <c r="F22" i="3"/>
  <c r="G22" i="3" s="1" a="1"/>
  <c r="G22" i="3" s="1"/>
  <c r="F20" i="3"/>
  <c r="G20" i="3" s="1" a="1"/>
  <c r="G20" i="3" s="1"/>
  <c r="F21" i="3"/>
  <c r="G21" i="3" s="1" a="1"/>
  <c r="G21" i="3" s="1"/>
  <c r="J12" i="3" a="1"/>
  <c r="F13" i="3"/>
  <c r="G13" i="3" s="1" a="1"/>
  <c r="G13" i="3" s="1"/>
  <c r="F14" i="3"/>
  <c r="G14" i="3" s="1" a="1"/>
  <c r="G14" i="3" s="1"/>
  <c r="F15" i="3"/>
  <c r="G15" i="3" s="1" a="1"/>
  <c r="G15" i="3" s="1"/>
  <c r="F16" i="3"/>
  <c r="G16" i="3" s="1" a="1"/>
  <c r="G16" i="3" s="1"/>
  <c r="I9" i="3"/>
  <c r="D12" i="3"/>
  <c r="F12" i="3" s="1"/>
  <c r="K7" i="10" l="1"/>
  <c r="L7" i="10" s="1"/>
  <c r="L12" i="10"/>
  <c r="L15" i="10"/>
  <c r="L13" i="10"/>
  <c r="L9" i="10"/>
  <c r="L11" i="10"/>
  <c r="L10" i="10"/>
  <c r="L14" i="10"/>
  <c r="L8" i="10"/>
  <c r="K16" i="10"/>
  <c r="T102" i="3" a="1"/>
  <c r="T102" i="3" s="1"/>
  <c r="T97" i="3" a="1"/>
  <c r="T97" i="3" s="1"/>
  <c r="T77" i="3" a="1"/>
  <c r="T77" i="3" s="1"/>
  <c r="T99" i="3" a="1"/>
  <c r="T99" i="3" s="1"/>
  <c r="T100" i="3" a="1"/>
  <c r="T100" i="3" s="1"/>
  <c r="T91" i="3" a="1"/>
  <c r="T91" i="3" s="1"/>
  <c r="T89" i="3" a="1"/>
  <c r="T89" i="3" s="1"/>
  <c r="S75" i="3"/>
  <c r="R75" i="3" s="1"/>
  <c r="T104" i="3" a="1"/>
  <c r="T104" i="3" s="1"/>
  <c r="T84" i="3" a="1"/>
  <c r="T84" i="3" s="1"/>
  <c r="T85" i="3" a="1"/>
  <c r="T85" i="3" s="1"/>
  <c r="T101" i="3" a="1"/>
  <c r="T101" i="3" s="1"/>
  <c r="T103" i="3" a="1"/>
  <c r="T103" i="3" s="1"/>
  <c r="T86" i="3" a="1"/>
  <c r="T86" i="3" s="1"/>
  <c r="T92" i="3" a="1"/>
  <c r="T92" i="3" s="1"/>
  <c r="T81" i="3" a="1"/>
  <c r="T81" i="3" s="1"/>
  <c r="T90" i="3" a="1"/>
  <c r="T90" i="3" s="1"/>
  <c r="T93" i="3" a="1"/>
  <c r="T93" i="3" s="1"/>
  <c r="T105" i="3" a="1"/>
  <c r="T105" i="3" s="1"/>
  <c r="T82" i="3" a="1"/>
  <c r="T82" i="3" s="1"/>
  <c r="T94" i="3" a="1"/>
  <c r="T94" i="3" s="1"/>
  <c r="F67" i="3"/>
  <c r="F68" i="3" s="1"/>
  <c r="T106" i="3" a="1"/>
  <c r="T106" i="3" s="1"/>
  <c r="T78" i="3" a="1"/>
  <c r="T78" i="3" s="1"/>
  <c r="T76" i="3" a="1"/>
  <c r="T76" i="3" s="1"/>
  <c r="T80" i="3" a="1"/>
  <c r="T80" i="3" s="1"/>
  <c r="T83" i="3" a="1"/>
  <c r="T83" i="3" s="1"/>
  <c r="T88" i="3" a="1"/>
  <c r="T88" i="3" s="1"/>
  <c r="T96" i="3" a="1"/>
  <c r="T96" i="3" s="1"/>
  <c r="L67" i="3"/>
  <c r="L68" i="3" s="1"/>
  <c r="P12" i="3" a="1"/>
  <c r="J12" i="3"/>
  <c r="L47" i="3"/>
  <c r="M47" i="3" s="1" a="1"/>
  <c r="M47" i="3" s="1"/>
  <c r="L16" i="10" l="1"/>
  <c r="T75" i="3" a="1"/>
  <c r="T75" i="3" s="1"/>
  <c r="R67" i="3" s="1"/>
  <c r="R68" i="3" s="1"/>
  <c r="L50" i="3"/>
  <c r="M50" i="3" s="1" a="1"/>
  <c r="M50" i="3" s="1"/>
  <c r="S33" i="3"/>
  <c r="R33" i="3" s="1"/>
  <c r="S49" i="3"/>
  <c r="S48" i="3"/>
  <c r="S20" i="3"/>
  <c r="R20" i="3" s="1"/>
  <c r="S26" i="3"/>
  <c r="T26" i="3" s="1" a="1"/>
  <c r="T26" i="3" s="1"/>
  <c r="S25" i="3"/>
  <c r="R25" i="3" s="1"/>
  <c r="S17" i="3"/>
  <c r="R17" i="3" s="1"/>
  <c r="S40" i="3"/>
  <c r="R40" i="3" s="1"/>
  <c r="S32" i="3"/>
  <c r="R32" i="3" s="1"/>
  <c r="S44" i="3"/>
  <c r="R44" i="3" s="1"/>
  <c r="S16" i="3"/>
  <c r="T16" i="3" s="1" a="1"/>
  <c r="T16" i="3" s="1"/>
  <c r="S27" i="3"/>
  <c r="T27" i="3" s="1" a="1"/>
  <c r="T27" i="3" s="1"/>
  <c r="S18" i="3"/>
  <c r="T18" i="3" s="1" a="1"/>
  <c r="T18" i="3" s="1"/>
  <c r="S24" i="3"/>
  <c r="R24" i="3" s="1"/>
  <c r="S39" i="3"/>
  <c r="R39" i="3" s="1"/>
  <c r="S31" i="3"/>
  <c r="T31" i="3" s="1" a="1"/>
  <c r="T31" i="3" s="1"/>
  <c r="S34" i="3"/>
  <c r="T34" i="3" s="1" a="1"/>
  <c r="T34" i="3" s="1"/>
  <c r="S23" i="3"/>
  <c r="R23" i="3" s="1"/>
  <c r="S15" i="3"/>
  <c r="R15" i="3" s="1"/>
  <c r="S42" i="3"/>
  <c r="R42" i="3" s="1"/>
  <c r="S22" i="3"/>
  <c r="T22" i="3" s="1" a="1"/>
  <c r="T22" i="3" s="1"/>
  <c r="S30" i="3"/>
  <c r="R30" i="3" s="1"/>
  <c r="S45" i="3"/>
  <c r="R45" i="3" s="1"/>
  <c r="S35" i="3"/>
  <c r="R35" i="3" s="1"/>
  <c r="S13" i="3"/>
  <c r="R13" i="3" s="1"/>
  <c r="S29" i="3"/>
  <c r="R29" i="3" s="1"/>
  <c r="S28" i="3"/>
  <c r="R28" i="3" s="1"/>
  <c r="S21" i="3"/>
  <c r="R21" i="3" s="1"/>
  <c r="S47" i="3"/>
  <c r="R47" i="3" s="1"/>
  <c r="S14" i="3"/>
  <c r="R14" i="3" s="1"/>
  <c r="S19" i="3"/>
  <c r="R19" i="3" s="1"/>
  <c r="P12" i="3"/>
  <c r="S12" i="3" s="1"/>
  <c r="R12" i="3" s="1"/>
  <c r="S38" i="3"/>
  <c r="R38" i="3" s="1"/>
  <c r="S37" i="3"/>
  <c r="T37" i="3" s="1" a="1"/>
  <c r="T37" i="3" s="1"/>
  <c r="S43" i="3"/>
  <c r="R43" i="3" s="1"/>
  <c r="S36" i="3"/>
  <c r="R36" i="3" s="1"/>
  <c r="S46" i="3"/>
  <c r="R46" i="3" s="1"/>
  <c r="S41" i="3"/>
  <c r="R41" i="3" s="1"/>
  <c r="L35" i="3"/>
  <c r="M35" i="3" s="1" a="1"/>
  <c r="M35" i="3" s="1"/>
  <c r="L34" i="3"/>
  <c r="M34" i="3" s="1" a="1"/>
  <c r="M34" i="3" s="1"/>
  <c r="L42" i="3"/>
  <c r="M42" i="3" s="1" a="1"/>
  <c r="M42" i="3" s="1"/>
  <c r="L49" i="3"/>
  <c r="M49" i="3" s="1" a="1"/>
  <c r="M49" i="3" s="1"/>
  <c r="L33" i="3"/>
  <c r="M33" i="3" s="1" a="1"/>
  <c r="M33" i="3" s="1"/>
  <c r="L48" i="3"/>
  <c r="M48" i="3" s="1" a="1"/>
  <c r="M48" i="3" s="1"/>
  <c r="L38" i="3"/>
  <c r="M38" i="3" s="1" a="1"/>
  <c r="M38" i="3" s="1"/>
  <c r="L32" i="3"/>
  <c r="M32" i="3" s="1" a="1"/>
  <c r="M32" i="3" s="1"/>
  <c r="L36" i="3"/>
  <c r="M36" i="3" s="1" a="1"/>
  <c r="M36" i="3" s="1"/>
  <c r="L28" i="3"/>
  <c r="M28" i="3" s="1" a="1"/>
  <c r="M28" i="3" s="1"/>
  <c r="L31" i="3"/>
  <c r="M31" i="3" s="1" a="1"/>
  <c r="M31" i="3" s="1"/>
  <c r="L30" i="3"/>
  <c r="M30" i="3" s="1" a="1"/>
  <c r="M30" i="3" s="1"/>
  <c r="L43" i="3"/>
  <c r="M43" i="3" s="1" a="1"/>
  <c r="M43" i="3" s="1"/>
  <c r="L44" i="3"/>
  <c r="M44" i="3" s="1" a="1"/>
  <c r="M44" i="3" s="1"/>
  <c r="L41" i="3"/>
  <c r="M41" i="3" s="1" a="1"/>
  <c r="M41" i="3" s="1"/>
  <c r="L45" i="3"/>
  <c r="M45" i="3" s="1" a="1"/>
  <c r="M45" i="3" s="1"/>
  <c r="L40" i="3"/>
  <c r="M40" i="3" s="1" a="1"/>
  <c r="M40" i="3" s="1"/>
  <c r="L39" i="3"/>
  <c r="M39" i="3" s="1" a="1"/>
  <c r="M39" i="3" s="1"/>
  <c r="L37" i="3"/>
  <c r="M37" i="3" s="1" a="1"/>
  <c r="M37" i="3" s="1"/>
  <c r="L46" i="3"/>
  <c r="M46" i="3" s="1" a="1"/>
  <c r="M46" i="3" s="1"/>
  <c r="L29" i="3"/>
  <c r="M29" i="3" s="1" a="1"/>
  <c r="M29" i="3" s="1"/>
  <c r="L12" i="3"/>
  <c r="M12" i="3" s="1" a="1"/>
  <c r="M12" i="3" s="1"/>
  <c r="L18" i="3"/>
  <c r="M18" i="3" s="1" a="1"/>
  <c r="M18" i="3" s="1"/>
  <c r="L16" i="3"/>
  <c r="M16" i="3" s="1" a="1"/>
  <c r="M16" i="3" s="1"/>
  <c r="L15" i="3"/>
  <c r="M15" i="3" s="1" a="1"/>
  <c r="M15" i="3" s="1"/>
  <c r="L13" i="3"/>
  <c r="M13" i="3" s="1" a="1"/>
  <c r="M13" i="3" s="1"/>
  <c r="L23" i="3"/>
  <c r="M23" i="3" s="1" a="1"/>
  <c r="M23" i="3" s="1"/>
  <c r="L26" i="3"/>
  <c r="M26" i="3" s="1" a="1"/>
  <c r="M26" i="3" s="1"/>
  <c r="L22" i="3"/>
  <c r="M22" i="3" s="1" a="1"/>
  <c r="M22" i="3" s="1"/>
  <c r="L14" i="3"/>
  <c r="M14" i="3" s="1" a="1"/>
  <c r="M14" i="3" s="1"/>
  <c r="L21" i="3"/>
  <c r="M21" i="3" s="1" a="1"/>
  <c r="M21" i="3" s="1"/>
  <c r="L24" i="3"/>
  <c r="M24" i="3" s="1" a="1"/>
  <c r="M24" i="3" s="1"/>
  <c r="L25" i="3"/>
  <c r="M25" i="3" s="1" a="1"/>
  <c r="M25" i="3" s="1"/>
  <c r="L20" i="3"/>
  <c r="M20" i="3" s="1" a="1"/>
  <c r="M20" i="3" s="1"/>
  <c r="L17" i="3"/>
  <c r="M17" i="3" s="1" a="1"/>
  <c r="M17" i="3" s="1"/>
  <c r="L27" i="3"/>
  <c r="M27" i="3" s="1" a="1"/>
  <c r="M27" i="3" s="1"/>
  <c r="L19" i="3"/>
  <c r="M19" i="3" s="1" a="1"/>
  <c r="M19" i="3" s="1"/>
  <c r="G12" i="3" a="1"/>
  <c r="G12" i="3" s="1"/>
  <c r="F4" i="3" s="1"/>
  <c r="F5" i="3" s="1"/>
  <c r="T33" i="3" l="1" a="1"/>
  <c r="T33" i="3" s="1"/>
  <c r="T44" i="3" a="1"/>
  <c r="T44" i="3" s="1"/>
  <c r="R48" i="3"/>
  <c r="T48" i="3" a="1"/>
  <c r="T48" i="3" s="1"/>
  <c r="R49" i="3"/>
  <c r="T49" i="3" a="1"/>
  <c r="T49" i="3" s="1"/>
  <c r="T38" i="3" a="1"/>
  <c r="T38" i="3" s="1"/>
  <c r="R34" i="3"/>
  <c r="T13" i="3" a="1"/>
  <c r="T13" i="3" s="1"/>
  <c r="T29" i="3" a="1"/>
  <c r="T29" i="3" s="1"/>
  <c r="T28" i="3" a="1"/>
  <c r="T28" i="3" s="1"/>
  <c r="R16" i="3"/>
  <c r="T20" i="3" a="1"/>
  <c r="T20" i="3" s="1"/>
  <c r="T39" i="3" a="1"/>
  <c r="T39" i="3" s="1"/>
  <c r="T19" i="3" a="1"/>
  <c r="T19" i="3" s="1"/>
  <c r="T32" i="3" a="1"/>
  <c r="T32" i="3" s="1"/>
  <c r="T23" i="3" a="1"/>
  <c r="T23" i="3" s="1"/>
  <c r="R27" i="3"/>
  <c r="T36" i="3" a="1"/>
  <c r="T36" i="3" s="1"/>
  <c r="T40" i="3" a="1"/>
  <c r="T40" i="3" s="1"/>
  <c r="R37" i="3"/>
  <c r="R18" i="3"/>
  <c r="R26" i="3"/>
  <c r="R22" i="3"/>
  <c r="T25" i="3" a="1"/>
  <c r="T25" i="3" s="1"/>
  <c r="T21" i="3" a="1"/>
  <c r="T21" i="3" s="1"/>
  <c r="T41" i="3" a="1"/>
  <c r="T41" i="3" s="1"/>
  <c r="T14" i="3" a="1"/>
  <c r="T14" i="3" s="1"/>
  <c r="T47" i="3" a="1"/>
  <c r="T47" i="3" s="1"/>
  <c r="R31" i="3"/>
  <c r="T42" i="3" a="1"/>
  <c r="T42" i="3" s="1"/>
  <c r="T30" i="3" a="1"/>
  <c r="T30" i="3" s="1"/>
  <c r="T24" i="3" a="1"/>
  <c r="T24" i="3" s="1"/>
  <c r="T15" i="3" a="1"/>
  <c r="T15" i="3" s="1"/>
  <c r="T45" i="3" a="1"/>
  <c r="T45" i="3" s="1"/>
  <c r="T35" i="3" a="1"/>
  <c r="T35" i="3" s="1"/>
  <c r="T46" i="3" a="1"/>
  <c r="T46" i="3" s="1"/>
  <c r="T17" i="3" a="1"/>
  <c r="T17" i="3" s="1"/>
  <c r="T43" i="3" a="1"/>
  <c r="T43" i="3" s="1"/>
  <c r="L4" i="3"/>
  <c r="L5" i="3" s="1"/>
  <c r="T12" i="3" a="1"/>
  <c r="T12" i="3" s="1"/>
  <c r="R4" i="3" l="1"/>
  <c r="R5" i="3"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33">
    <bk>
      <extLst>
        <ext uri="{3e2802c4-a4d2-4d8b-9148-e3be6c30e623}">
          <xlrd:rvb i="13"/>
        </ext>
      </extLst>
    </bk>
    <bk>
      <extLst>
        <ext uri="{3e2802c4-a4d2-4d8b-9148-e3be6c30e623}">
          <xlrd:rvb i="130"/>
        </ext>
      </extLst>
    </bk>
    <bk>
      <extLst>
        <ext uri="{3e2802c4-a4d2-4d8b-9148-e3be6c30e623}">
          <xlrd:rvb i="131"/>
        </ext>
      </extLst>
    </bk>
    <bk>
      <extLst>
        <ext uri="{3e2802c4-a4d2-4d8b-9148-e3be6c30e623}">
          <xlrd:rvb i="369"/>
        </ext>
      </extLst>
    </bk>
    <bk>
      <extLst>
        <ext uri="{3e2802c4-a4d2-4d8b-9148-e3be6c30e623}">
          <xlrd:rvb i="237"/>
        </ext>
      </extLst>
    </bk>
    <bk>
      <extLst>
        <ext uri="{3e2802c4-a4d2-4d8b-9148-e3be6c30e623}">
          <xlrd:rvb i="132"/>
        </ext>
      </extLst>
    </bk>
    <bk>
      <extLst>
        <ext uri="{3e2802c4-a4d2-4d8b-9148-e3be6c30e623}">
          <xlrd:rvb i="54"/>
        </ext>
      </extLst>
    </bk>
    <bk>
      <extLst>
        <ext uri="{3e2802c4-a4d2-4d8b-9148-e3be6c30e623}">
          <xlrd:rvb i="370"/>
        </ext>
      </extLst>
    </bk>
    <bk>
      <extLst>
        <ext uri="{3e2802c4-a4d2-4d8b-9148-e3be6c30e623}">
          <xlrd:rvb i="241"/>
        </ext>
      </extLst>
    </bk>
    <bk>
      <extLst>
        <ext uri="{3e2802c4-a4d2-4d8b-9148-e3be6c30e623}">
          <xlrd:rvb i="138"/>
        </ext>
      </extLst>
    </bk>
    <bk>
      <extLst>
        <ext uri="{3e2802c4-a4d2-4d8b-9148-e3be6c30e623}">
          <xlrd:rvb i="64"/>
        </ext>
      </extLst>
    </bk>
    <bk>
      <extLst>
        <ext uri="{3e2802c4-a4d2-4d8b-9148-e3be6c30e623}">
          <xlrd:rvb i="371"/>
        </ext>
      </extLst>
    </bk>
    <bk>
      <extLst>
        <ext uri="{3e2802c4-a4d2-4d8b-9148-e3be6c30e623}">
          <xlrd:rvb i="245"/>
        </ext>
      </extLst>
    </bk>
    <bk>
      <extLst>
        <ext uri="{3e2802c4-a4d2-4d8b-9148-e3be6c30e623}">
          <xlrd:rvb i="142"/>
        </ext>
      </extLst>
    </bk>
    <bk>
      <extLst>
        <ext uri="{3e2802c4-a4d2-4d8b-9148-e3be6c30e623}">
          <xlrd:rvb i="71"/>
        </ext>
      </extLst>
    </bk>
    <bk>
      <extLst>
        <ext uri="{3e2802c4-a4d2-4d8b-9148-e3be6c30e623}">
          <xlrd:rvb i="372"/>
        </ext>
      </extLst>
    </bk>
    <bk>
      <extLst>
        <ext uri="{3e2802c4-a4d2-4d8b-9148-e3be6c30e623}">
          <xlrd:rvb i="250"/>
        </ext>
      </extLst>
    </bk>
    <bk>
      <extLst>
        <ext uri="{3e2802c4-a4d2-4d8b-9148-e3be6c30e623}">
          <xlrd:rvb i="149"/>
        </ext>
      </extLst>
    </bk>
    <bk>
      <extLst>
        <ext uri="{3e2802c4-a4d2-4d8b-9148-e3be6c30e623}">
          <xlrd:rvb i="75"/>
        </ext>
      </extLst>
    </bk>
    <bk>
      <extLst>
        <ext uri="{3e2802c4-a4d2-4d8b-9148-e3be6c30e623}">
          <xlrd:rvb i="254"/>
        </ext>
      </extLst>
    </bk>
    <bk>
      <extLst>
        <ext uri="{3e2802c4-a4d2-4d8b-9148-e3be6c30e623}">
          <xlrd:rvb i="165"/>
        </ext>
      </extLst>
    </bk>
    <bk>
      <extLst>
        <ext uri="{3e2802c4-a4d2-4d8b-9148-e3be6c30e623}">
          <xlrd:rvb i="86"/>
        </ext>
      </extLst>
    </bk>
    <bk>
      <extLst>
        <ext uri="{3e2802c4-a4d2-4d8b-9148-e3be6c30e623}">
          <xlrd:rvb i="259"/>
        </ext>
      </extLst>
    </bk>
    <bk>
      <extLst>
        <ext uri="{3e2802c4-a4d2-4d8b-9148-e3be6c30e623}">
          <xlrd:rvb i="171"/>
        </ext>
      </extLst>
    </bk>
    <bk>
      <extLst>
        <ext uri="{3e2802c4-a4d2-4d8b-9148-e3be6c30e623}">
          <xlrd:rvb i="91"/>
        </ext>
      </extLst>
    </bk>
    <bk>
      <extLst>
        <ext uri="{3e2802c4-a4d2-4d8b-9148-e3be6c30e623}">
          <xlrd:rvb i="373"/>
        </ext>
      </extLst>
    </bk>
    <bk>
      <extLst>
        <ext uri="{3e2802c4-a4d2-4d8b-9148-e3be6c30e623}">
          <xlrd:rvb i="263"/>
        </ext>
      </extLst>
    </bk>
    <bk>
      <extLst>
        <ext uri="{3e2802c4-a4d2-4d8b-9148-e3be6c30e623}">
          <xlrd:rvb i="175"/>
        </ext>
      </extLst>
    </bk>
    <bk>
      <extLst>
        <ext uri="{3e2802c4-a4d2-4d8b-9148-e3be6c30e623}">
          <xlrd:rvb i="264"/>
        </ext>
      </extLst>
    </bk>
    <bk>
      <extLst>
        <ext uri="{3e2802c4-a4d2-4d8b-9148-e3be6c30e623}">
          <xlrd:rvb i="176"/>
        </ext>
      </extLst>
    </bk>
    <bk>
      <extLst>
        <ext uri="{3e2802c4-a4d2-4d8b-9148-e3be6c30e623}">
          <xlrd:rvb i="268"/>
        </ext>
      </extLst>
    </bk>
    <bk>
      <extLst>
        <ext uri="{3e2802c4-a4d2-4d8b-9148-e3be6c30e623}">
          <xlrd:rvb i="182"/>
        </ext>
      </extLst>
    </bk>
    <bk>
      <extLst>
        <ext uri="{3e2802c4-a4d2-4d8b-9148-e3be6c30e623}">
          <xlrd:rvb i="275"/>
        </ext>
      </extLst>
    </bk>
    <bk>
      <extLst>
        <ext uri="{3e2802c4-a4d2-4d8b-9148-e3be6c30e623}">
          <xlrd:rvb i="188"/>
        </ext>
      </extLst>
    </bk>
    <bk>
      <extLst>
        <ext uri="{3e2802c4-a4d2-4d8b-9148-e3be6c30e623}">
          <xlrd:rvb i="280"/>
        </ext>
      </extLst>
    </bk>
    <bk>
      <extLst>
        <ext uri="{3e2802c4-a4d2-4d8b-9148-e3be6c30e623}">
          <xlrd:rvb i="192"/>
        </ext>
      </extLst>
    </bk>
    <bk>
      <extLst>
        <ext uri="{3e2802c4-a4d2-4d8b-9148-e3be6c30e623}">
          <xlrd:rvb i="284"/>
        </ext>
      </extLst>
    </bk>
    <bk>
      <extLst>
        <ext uri="{3e2802c4-a4d2-4d8b-9148-e3be6c30e623}">
          <xlrd:rvb i="193"/>
        </ext>
      </extLst>
    </bk>
    <bk>
      <extLst>
        <ext uri="{3e2802c4-a4d2-4d8b-9148-e3be6c30e623}">
          <xlrd:rvb i="288"/>
        </ext>
      </extLst>
    </bk>
    <bk>
      <extLst>
        <ext uri="{3e2802c4-a4d2-4d8b-9148-e3be6c30e623}">
          <xlrd:rvb i="197"/>
        </ext>
      </extLst>
    </bk>
    <bk>
      <extLst>
        <ext uri="{3e2802c4-a4d2-4d8b-9148-e3be6c30e623}">
          <xlrd:rvb i="293"/>
        </ext>
      </extLst>
    </bk>
    <bk>
      <extLst>
        <ext uri="{3e2802c4-a4d2-4d8b-9148-e3be6c30e623}">
          <xlrd:rvb i="201"/>
        </ext>
      </extLst>
    </bk>
    <bk>
      <extLst>
        <ext uri="{3e2802c4-a4d2-4d8b-9148-e3be6c30e623}">
          <xlrd:rvb i="298"/>
        </ext>
      </extLst>
    </bk>
    <bk>
      <extLst>
        <ext uri="{3e2802c4-a4d2-4d8b-9148-e3be6c30e623}">
          <xlrd:rvb i="205"/>
        </ext>
      </extLst>
    </bk>
    <bk>
      <extLst>
        <ext uri="{3e2802c4-a4d2-4d8b-9148-e3be6c30e623}">
          <xlrd:rvb i="302"/>
        </ext>
      </extLst>
    </bk>
    <bk>
      <extLst>
        <ext uri="{3e2802c4-a4d2-4d8b-9148-e3be6c30e623}">
          <xlrd:rvb i="210"/>
        </ext>
      </extLst>
    </bk>
    <bk>
      <extLst>
        <ext uri="{3e2802c4-a4d2-4d8b-9148-e3be6c30e623}">
          <xlrd:rvb i="306"/>
        </ext>
      </extLst>
    </bk>
    <bk>
      <extLst>
        <ext uri="{3e2802c4-a4d2-4d8b-9148-e3be6c30e623}">
          <xlrd:rvb i="214"/>
        </ext>
      </extLst>
    </bk>
    <bk>
      <extLst>
        <ext uri="{3e2802c4-a4d2-4d8b-9148-e3be6c30e623}">
          <xlrd:rvb i="310"/>
        </ext>
      </extLst>
    </bk>
    <bk>
      <extLst>
        <ext uri="{3e2802c4-a4d2-4d8b-9148-e3be6c30e623}">
          <xlrd:rvb i="311"/>
        </ext>
      </extLst>
    </bk>
    <bk>
      <extLst>
        <ext uri="{3e2802c4-a4d2-4d8b-9148-e3be6c30e623}">
          <xlrd:rvb i="315"/>
        </ext>
      </extLst>
    </bk>
    <bk>
      <extLst>
        <ext uri="{3e2802c4-a4d2-4d8b-9148-e3be6c30e623}">
          <xlrd:rvb i="319"/>
        </ext>
      </extLst>
    </bk>
    <bk>
      <extLst>
        <ext uri="{3e2802c4-a4d2-4d8b-9148-e3be6c30e623}">
          <xlrd:rvb i="326"/>
        </ext>
      </extLst>
    </bk>
    <bk>
      <extLst>
        <ext uri="{3e2802c4-a4d2-4d8b-9148-e3be6c30e623}">
          <xlrd:rvb i="330"/>
        </ext>
      </extLst>
    </bk>
    <bk>
      <extLst>
        <ext uri="{3e2802c4-a4d2-4d8b-9148-e3be6c30e623}">
          <xlrd:rvb i="335"/>
        </ext>
      </extLst>
    </bk>
    <bk>
      <extLst>
        <ext uri="{3e2802c4-a4d2-4d8b-9148-e3be6c30e623}">
          <xlrd:rvb i="339"/>
        </ext>
      </extLst>
    </bk>
    <bk>
      <extLst>
        <ext uri="{3e2802c4-a4d2-4d8b-9148-e3be6c30e623}">
          <xlrd:rvb i="340"/>
        </ext>
      </extLst>
    </bk>
    <bk>
      <extLst>
        <ext uri="{3e2802c4-a4d2-4d8b-9148-e3be6c30e623}">
          <xlrd:rvb i="344"/>
        </ext>
      </extLst>
    </bk>
    <bk>
      <extLst>
        <ext uri="{3e2802c4-a4d2-4d8b-9148-e3be6c30e623}">
          <xlrd:rvb i="349"/>
        </ext>
      </extLst>
    </bk>
    <bk>
      <extLst>
        <ext uri="{3e2802c4-a4d2-4d8b-9148-e3be6c30e623}">
          <xlrd:rvb i="353"/>
        </ext>
      </extLst>
    </bk>
    <bk>
      <extLst>
        <ext uri="{3e2802c4-a4d2-4d8b-9148-e3be6c30e623}">
          <xlrd:rvb i="358"/>
        </ext>
      </extLst>
    </bk>
    <bk>
      <extLst>
        <ext uri="{3e2802c4-a4d2-4d8b-9148-e3be6c30e623}">
          <xlrd:rvb i="362"/>
        </ext>
      </extLst>
    </bk>
    <bk>
      <extLst>
        <ext uri="{3e2802c4-a4d2-4d8b-9148-e3be6c30e623}">
          <xlrd:rvb i="366"/>
        </ext>
      </extLst>
    </bk>
    <bk>
      <extLst>
        <ext uri="{3e2802c4-a4d2-4d8b-9148-e3be6c30e623}">
          <xlrd:rvb i="389"/>
        </ext>
      </extLst>
    </bk>
    <bk>
      <extLst>
        <ext uri="{3e2802c4-a4d2-4d8b-9148-e3be6c30e623}">
          <xlrd:rvb i="509"/>
        </ext>
      </extLst>
    </bk>
    <bk>
      <extLst>
        <ext uri="{3e2802c4-a4d2-4d8b-9148-e3be6c30e623}">
          <xlrd:rvb i="510"/>
        </ext>
      </extLst>
    </bk>
    <bk>
      <extLst>
        <ext uri="{3e2802c4-a4d2-4d8b-9148-e3be6c30e623}">
          <xlrd:rvb i="726"/>
        </ext>
      </extLst>
    </bk>
    <bk>
      <extLst>
        <ext uri="{3e2802c4-a4d2-4d8b-9148-e3be6c30e623}">
          <xlrd:rvb i="413"/>
        </ext>
      </extLst>
    </bk>
    <bk>
      <extLst>
        <ext uri="{3e2802c4-a4d2-4d8b-9148-e3be6c30e623}">
          <xlrd:rvb i="515"/>
        </ext>
      </extLst>
    </bk>
    <bk>
      <extLst>
        <ext uri="{3e2802c4-a4d2-4d8b-9148-e3be6c30e623}">
          <xlrd:rvb i="643"/>
        </ext>
      </extLst>
    </bk>
    <bk>
      <extLst>
        <ext uri="{3e2802c4-a4d2-4d8b-9148-e3be6c30e623}">
          <xlrd:rvb i="415"/>
        </ext>
      </extLst>
    </bk>
    <bk>
      <extLst>
        <ext uri="{3e2802c4-a4d2-4d8b-9148-e3be6c30e623}">
          <xlrd:rvb i="517"/>
        </ext>
      </extLst>
    </bk>
    <bk>
      <extLst>
        <ext uri="{3e2802c4-a4d2-4d8b-9148-e3be6c30e623}">
          <xlrd:rvb i="648"/>
        </ext>
      </extLst>
    </bk>
    <bk>
      <extLst>
        <ext uri="{3e2802c4-a4d2-4d8b-9148-e3be6c30e623}">
          <xlrd:rvb i="419"/>
        </ext>
      </extLst>
    </bk>
    <bk>
      <extLst>
        <ext uri="{3e2802c4-a4d2-4d8b-9148-e3be6c30e623}">
          <xlrd:rvb i="521"/>
        </ext>
      </extLst>
    </bk>
    <bk>
      <extLst>
        <ext uri="{3e2802c4-a4d2-4d8b-9148-e3be6c30e623}">
          <xlrd:rvb i="649"/>
        </ext>
      </extLst>
    </bk>
    <bk>
      <extLst>
        <ext uri="{3e2802c4-a4d2-4d8b-9148-e3be6c30e623}">
          <xlrd:rvb i="429"/>
        </ext>
      </extLst>
    </bk>
    <bk>
      <extLst>
        <ext uri="{3e2802c4-a4d2-4d8b-9148-e3be6c30e623}">
          <xlrd:rvb i="526"/>
        </ext>
      </extLst>
    </bk>
    <bk>
      <extLst>
        <ext uri="{3e2802c4-a4d2-4d8b-9148-e3be6c30e623}">
          <xlrd:rvb i="650"/>
        </ext>
      </extLst>
    </bk>
    <bk>
      <extLst>
        <ext uri="{3e2802c4-a4d2-4d8b-9148-e3be6c30e623}">
          <xlrd:rvb i="438"/>
        </ext>
      </extLst>
    </bk>
    <bk>
      <extLst>
        <ext uri="{3e2802c4-a4d2-4d8b-9148-e3be6c30e623}">
          <xlrd:rvb i="527"/>
        </ext>
      </extLst>
    </bk>
    <bk>
      <extLst>
        <ext uri="{3e2802c4-a4d2-4d8b-9148-e3be6c30e623}">
          <xlrd:rvb i="655"/>
        </ext>
      </extLst>
    </bk>
    <bk>
      <extLst>
        <ext uri="{3e2802c4-a4d2-4d8b-9148-e3be6c30e623}">
          <xlrd:rvb i="448"/>
        </ext>
      </extLst>
    </bk>
    <bk>
      <extLst>
        <ext uri="{3e2802c4-a4d2-4d8b-9148-e3be6c30e623}">
          <xlrd:rvb i="532"/>
        </ext>
      </extLst>
    </bk>
    <bk>
      <extLst>
        <ext uri="{3e2802c4-a4d2-4d8b-9148-e3be6c30e623}">
          <xlrd:rvb i="656"/>
        </ext>
      </extLst>
    </bk>
    <bk>
      <extLst>
        <ext uri="{3e2802c4-a4d2-4d8b-9148-e3be6c30e623}">
          <xlrd:rvb i="455"/>
        </ext>
      </extLst>
    </bk>
    <bk>
      <extLst>
        <ext uri="{3e2802c4-a4d2-4d8b-9148-e3be6c30e623}">
          <xlrd:rvb i="658"/>
        </ext>
      </extLst>
    </bk>
    <bk>
      <extLst>
        <ext uri="{3e2802c4-a4d2-4d8b-9148-e3be6c30e623}">
          <xlrd:rvb i="463"/>
        </ext>
      </extLst>
    </bk>
    <bk>
      <extLst>
        <ext uri="{3e2802c4-a4d2-4d8b-9148-e3be6c30e623}">
          <xlrd:rvb i="537"/>
        </ext>
      </extLst>
    </bk>
    <bk>
      <extLst>
        <ext uri="{3e2802c4-a4d2-4d8b-9148-e3be6c30e623}">
          <xlrd:rvb i="659"/>
        </ext>
      </extLst>
    </bk>
    <bk>
      <extLst>
        <ext uri="{3e2802c4-a4d2-4d8b-9148-e3be6c30e623}">
          <xlrd:rvb i="470"/>
        </ext>
      </extLst>
    </bk>
    <bk>
      <extLst>
        <ext uri="{3e2802c4-a4d2-4d8b-9148-e3be6c30e623}">
          <xlrd:rvb i="541"/>
        </ext>
      </extLst>
    </bk>
    <bk>
      <extLst>
        <ext uri="{3e2802c4-a4d2-4d8b-9148-e3be6c30e623}">
          <xlrd:rvb i="661"/>
        </ext>
      </extLst>
    </bk>
    <bk>
      <extLst>
        <ext uri="{3e2802c4-a4d2-4d8b-9148-e3be6c30e623}">
          <xlrd:rvb i="476"/>
        </ext>
      </extLst>
    </bk>
    <bk>
      <extLst>
        <ext uri="{3e2802c4-a4d2-4d8b-9148-e3be6c30e623}">
          <xlrd:rvb i="545"/>
        </ext>
      </extLst>
    </bk>
    <bk>
      <extLst>
        <ext uri="{3e2802c4-a4d2-4d8b-9148-e3be6c30e623}">
          <xlrd:rvb i="663"/>
        </ext>
      </extLst>
    </bk>
    <bk>
      <extLst>
        <ext uri="{3e2802c4-a4d2-4d8b-9148-e3be6c30e623}">
          <xlrd:rvb i="491"/>
        </ext>
      </extLst>
    </bk>
    <bk>
      <extLst>
        <ext uri="{3e2802c4-a4d2-4d8b-9148-e3be6c30e623}">
          <xlrd:rvb i="727"/>
        </ext>
      </extLst>
    </bk>
    <bk>
      <extLst>
        <ext uri="{3e2802c4-a4d2-4d8b-9148-e3be6c30e623}">
          <xlrd:rvb i="549"/>
        </ext>
      </extLst>
    </bk>
    <bk>
      <extLst>
        <ext uri="{3e2802c4-a4d2-4d8b-9148-e3be6c30e623}">
          <xlrd:rvb i="665"/>
        </ext>
      </extLst>
    </bk>
    <bk>
      <extLst>
        <ext uri="{3e2802c4-a4d2-4d8b-9148-e3be6c30e623}">
          <xlrd:rvb i="551"/>
        </ext>
      </extLst>
    </bk>
    <bk>
      <extLst>
        <ext uri="{3e2802c4-a4d2-4d8b-9148-e3be6c30e623}">
          <xlrd:rvb i="667"/>
        </ext>
      </extLst>
    </bk>
    <bk>
      <extLst>
        <ext uri="{3e2802c4-a4d2-4d8b-9148-e3be6c30e623}">
          <xlrd:rvb i="552"/>
        </ext>
      </extLst>
    </bk>
    <bk>
      <extLst>
        <ext uri="{3e2802c4-a4d2-4d8b-9148-e3be6c30e623}">
          <xlrd:rvb i="669"/>
        </ext>
      </extLst>
    </bk>
    <bk>
      <extLst>
        <ext uri="{3e2802c4-a4d2-4d8b-9148-e3be6c30e623}">
          <xlrd:rvb i="554"/>
        </ext>
      </extLst>
    </bk>
    <bk>
      <extLst>
        <ext uri="{3e2802c4-a4d2-4d8b-9148-e3be6c30e623}">
          <xlrd:rvb i="671"/>
        </ext>
      </extLst>
    </bk>
    <bk>
      <extLst>
        <ext uri="{3e2802c4-a4d2-4d8b-9148-e3be6c30e623}">
          <xlrd:rvb i="558"/>
        </ext>
      </extLst>
    </bk>
    <bk>
      <extLst>
        <ext uri="{3e2802c4-a4d2-4d8b-9148-e3be6c30e623}">
          <xlrd:rvb i="673"/>
        </ext>
      </extLst>
    </bk>
    <bk>
      <extLst>
        <ext uri="{3e2802c4-a4d2-4d8b-9148-e3be6c30e623}">
          <xlrd:rvb i="560"/>
        </ext>
      </extLst>
    </bk>
    <bk>
      <extLst>
        <ext uri="{3e2802c4-a4d2-4d8b-9148-e3be6c30e623}">
          <xlrd:rvb i="675"/>
        </ext>
      </extLst>
    </bk>
    <bk>
      <extLst>
        <ext uri="{3e2802c4-a4d2-4d8b-9148-e3be6c30e623}">
          <xlrd:rvb i="564"/>
        </ext>
      </extLst>
    </bk>
    <bk>
      <extLst>
        <ext uri="{3e2802c4-a4d2-4d8b-9148-e3be6c30e623}">
          <xlrd:rvb i="677"/>
        </ext>
      </extLst>
    </bk>
    <bk>
      <extLst>
        <ext uri="{3e2802c4-a4d2-4d8b-9148-e3be6c30e623}">
          <xlrd:rvb i="565"/>
        </ext>
      </extLst>
    </bk>
    <bk>
      <extLst>
        <ext uri="{3e2802c4-a4d2-4d8b-9148-e3be6c30e623}">
          <xlrd:rvb i="678"/>
        </ext>
      </extLst>
    </bk>
    <bk>
      <extLst>
        <ext uri="{3e2802c4-a4d2-4d8b-9148-e3be6c30e623}">
          <xlrd:rvb i="566"/>
        </ext>
      </extLst>
    </bk>
    <bk>
      <extLst>
        <ext uri="{3e2802c4-a4d2-4d8b-9148-e3be6c30e623}">
          <xlrd:rvb i="682"/>
        </ext>
      </extLst>
    </bk>
    <bk>
      <extLst>
        <ext uri="{3e2802c4-a4d2-4d8b-9148-e3be6c30e623}">
          <xlrd:rvb i="567"/>
        </ext>
      </extLst>
    </bk>
    <bk>
      <extLst>
        <ext uri="{3e2802c4-a4d2-4d8b-9148-e3be6c30e623}">
          <xlrd:rvb i="683"/>
        </ext>
      </extLst>
    </bk>
    <bk>
      <extLst>
        <ext uri="{3e2802c4-a4d2-4d8b-9148-e3be6c30e623}">
          <xlrd:rvb i="572"/>
        </ext>
      </extLst>
    </bk>
    <bk>
      <extLst>
        <ext uri="{3e2802c4-a4d2-4d8b-9148-e3be6c30e623}">
          <xlrd:rvb i="685"/>
        </ext>
      </extLst>
    </bk>
    <bk>
      <extLst>
        <ext uri="{3e2802c4-a4d2-4d8b-9148-e3be6c30e623}">
          <xlrd:rvb i="577"/>
        </ext>
      </extLst>
    </bk>
    <bk>
      <extLst>
        <ext uri="{3e2802c4-a4d2-4d8b-9148-e3be6c30e623}">
          <xlrd:rvb i="686"/>
        </ext>
      </extLst>
    </bk>
    <bk>
      <extLst>
        <ext uri="{3e2802c4-a4d2-4d8b-9148-e3be6c30e623}">
          <xlrd:rvb i="579"/>
        </ext>
      </extLst>
    </bk>
    <bk>
      <extLst>
        <ext uri="{3e2802c4-a4d2-4d8b-9148-e3be6c30e623}">
          <xlrd:rvb i="690"/>
        </ext>
      </extLst>
    </bk>
    <bk>
      <extLst>
        <ext uri="{3e2802c4-a4d2-4d8b-9148-e3be6c30e623}">
          <xlrd:rvb i="580"/>
        </ext>
      </extLst>
    </bk>
    <bk>
      <extLst>
        <ext uri="{3e2802c4-a4d2-4d8b-9148-e3be6c30e623}">
          <xlrd:rvb i="691"/>
        </ext>
      </extLst>
    </bk>
    <bk>
      <extLst>
        <ext uri="{3e2802c4-a4d2-4d8b-9148-e3be6c30e623}">
          <xlrd:rvb i="582"/>
        </ext>
      </extLst>
    </bk>
    <bk>
      <extLst>
        <ext uri="{3e2802c4-a4d2-4d8b-9148-e3be6c30e623}">
          <xlrd:rvb i="693"/>
        </ext>
      </extLst>
    </bk>
    <bk>
      <extLst>
        <ext uri="{3e2802c4-a4d2-4d8b-9148-e3be6c30e623}">
          <xlrd:rvb i="587"/>
        </ext>
      </extLst>
    </bk>
    <bk>
      <extLst>
        <ext uri="{3e2802c4-a4d2-4d8b-9148-e3be6c30e623}">
          <xlrd:rvb i="695"/>
        </ext>
      </extLst>
    </bk>
    <bk>
      <extLst>
        <ext uri="{3e2802c4-a4d2-4d8b-9148-e3be6c30e623}">
          <xlrd:rvb i="588"/>
        </ext>
      </extLst>
    </bk>
    <bk>
      <extLst>
        <ext uri="{3e2802c4-a4d2-4d8b-9148-e3be6c30e623}">
          <xlrd:rvb i="697"/>
        </ext>
      </extLst>
    </bk>
    <bk>
      <extLst>
        <ext uri="{3e2802c4-a4d2-4d8b-9148-e3be6c30e623}">
          <xlrd:rvb i="593"/>
        </ext>
      </extLst>
    </bk>
    <bk>
      <extLst>
        <ext uri="{3e2802c4-a4d2-4d8b-9148-e3be6c30e623}">
          <xlrd:rvb i="698"/>
        </ext>
      </extLst>
    </bk>
    <bk>
      <extLst>
        <ext uri="{3e2802c4-a4d2-4d8b-9148-e3be6c30e623}">
          <xlrd:rvb i="594"/>
        </ext>
      </extLst>
    </bk>
    <bk>
      <extLst>
        <ext uri="{3e2802c4-a4d2-4d8b-9148-e3be6c30e623}">
          <xlrd:rvb i="702"/>
        </ext>
      </extLst>
    </bk>
    <bk>
      <extLst>
        <ext uri="{3e2802c4-a4d2-4d8b-9148-e3be6c30e623}">
          <xlrd:rvb i="598"/>
        </ext>
      </extLst>
    </bk>
    <bk>
      <extLst>
        <ext uri="{3e2802c4-a4d2-4d8b-9148-e3be6c30e623}">
          <xlrd:rvb i="704"/>
        </ext>
      </extLst>
    </bk>
    <bk>
      <extLst>
        <ext uri="{3e2802c4-a4d2-4d8b-9148-e3be6c30e623}">
          <xlrd:rvb i="599"/>
        </ext>
      </extLst>
    </bk>
    <bk>
      <extLst>
        <ext uri="{3e2802c4-a4d2-4d8b-9148-e3be6c30e623}">
          <xlrd:rvb i="706"/>
        </ext>
      </extLst>
    </bk>
    <bk>
      <extLst>
        <ext uri="{3e2802c4-a4d2-4d8b-9148-e3be6c30e623}">
          <xlrd:rvb i="600"/>
        </ext>
      </extLst>
    </bk>
    <bk>
      <extLst>
        <ext uri="{3e2802c4-a4d2-4d8b-9148-e3be6c30e623}">
          <xlrd:rvb i="708"/>
        </ext>
      </extLst>
    </bk>
    <bk>
      <extLst>
        <ext uri="{3e2802c4-a4d2-4d8b-9148-e3be6c30e623}">
          <xlrd:rvb i="601"/>
        </ext>
      </extLst>
    </bk>
    <bk>
      <extLst>
        <ext uri="{3e2802c4-a4d2-4d8b-9148-e3be6c30e623}">
          <xlrd:rvb i="710"/>
        </ext>
      </extLst>
    </bk>
    <bk>
      <extLst>
        <ext uri="{3e2802c4-a4d2-4d8b-9148-e3be6c30e623}">
          <xlrd:rvb i="605"/>
        </ext>
      </extLst>
    </bk>
    <bk>
      <extLst>
        <ext uri="{3e2802c4-a4d2-4d8b-9148-e3be6c30e623}">
          <xlrd:rvb i="711"/>
        </ext>
      </extLst>
    </bk>
    <bk>
      <extLst>
        <ext uri="{3e2802c4-a4d2-4d8b-9148-e3be6c30e623}">
          <xlrd:rvb i="715"/>
        </ext>
      </extLst>
    </bk>
    <bk>
      <extLst>
        <ext uri="{3e2802c4-a4d2-4d8b-9148-e3be6c30e623}">
          <xlrd:rvb i="606"/>
        </ext>
      </extLst>
    </bk>
    <bk>
      <extLst>
        <ext uri="{3e2802c4-a4d2-4d8b-9148-e3be6c30e623}">
          <xlrd:rvb i="717"/>
        </ext>
      </extLst>
    </bk>
    <bk>
      <extLst>
        <ext uri="{3e2802c4-a4d2-4d8b-9148-e3be6c30e623}">
          <xlrd:rvb i="611"/>
        </ext>
      </extLst>
    </bk>
    <bk>
      <extLst>
        <ext uri="{3e2802c4-a4d2-4d8b-9148-e3be6c30e623}">
          <xlrd:rvb i="718"/>
        </ext>
      </extLst>
    </bk>
    <bk>
      <extLst>
        <ext uri="{3e2802c4-a4d2-4d8b-9148-e3be6c30e623}">
          <xlrd:rvb i="616"/>
        </ext>
      </extLst>
    </bk>
    <bk>
      <extLst>
        <ext uri="{3e2802c4-a4d2-4d8b-9148-e3be6c30e623}">
          <xlrd:rvb i="723"/>
        </ext>
      </extLst>
    </bk>
    <bk>
      <extLst>
        <ext uri="{3e2802c4-a4d2-4d8b-9148-e3be6c30e623}">
          <xlrd:rvb i="618"/>
        </ext>
      </extLst>
    </bk>
    <bk>
      <extLst>
        <ext uri="{3e2802c4-a4d2-4d8b-9148-e3be6c30e623}">
          <xlrd:rvb i="737"/>
        </ext>
      </extLst>
    </bk>
    <bk>
      <extLst>
        <ext uri="{3e2802c4-a4d2-4d8b-9148-e3be6c30e623}">
          <xlrd:rvb i="791"/>
        </ext>
      </extLst>
    </bk>
    <bk>
      <extLst>
        <ext uri="{3e2802c4-a4d2-4d8b-9148-e3be6c30e623}">
          <xlrd:rvb i="792"/>
        </ext>
      </extLst>
    </bk>
    <bk>
      <extLst>
        <ext uri="{3e2802c4-a4d2-4d8b-9148-e3be6c30e623}">
          <xlrd:rvb i="824"/>
        </ext>
      </extLst>
    </bk>
    <bk>
      <extLst>
        <ext uri="{3e2802c4-a4d2-4d8b-9148-e3be6c30e623}">
          <xlrd:rvb i="756"/>
        </ext>
      </extLst>
    </bk>
    <bk>
      <extLst>
        <ext uri="{3e2802c4-a4d2-4d8b-9148-e3be6c30e623}">
          <xlrd:rvb i="793"/>
        </ext>
      </extLst>
    </bk>
    <bk>
      <extLst>
        <ext uri="{3e2802c4-a4d2-4d8b-9148-e3be6c30e623}">
          <xlrd:rvb i="760"/>
        </ext>
      </extLst>
    </bk>
    <bk>
      <extLst>
        <ext uri="{3e2802c4-a4d2-4d8b-9148-e3be6c30e623}">
          <xlrd:rvb i="794"/>
        </ext>
      </extLst>
    </bk>
    <bk>
      <extLst>
        <ext uri="{3e2802c4-a4d2-4d8b-9148-e3be6c30e623}">
          <xlrd:rvb i="811"/>
        </ext>
      </extLst>
    </bk>
    <bk>
      <extLst>
        <ext uri="{3e2802c4-a4d2-4d8b-9148-e3be6c30e623}">
          <xlrd:rvb i="767"/>
        </ext>
      </extLst>
    </bk>
    <bk>
      <extLst>
        <ext uri="{3e2802c4-a4d2-4d8b-9148-e3be6c30e623}">
          <xlrd:rvb i="772"/>
        </ext>
      </extLst>
    </bk>
    <bk>
      <extLst>
        <ext uri="{3e2802c4-a4d2-4d8b-9148-e3be6c30e623}">
          <xlrd:rvb i="773"/>
        </ext>
      </extLst>
    </bk>
    <bk>
      <extLst>
        <ext uri="{3e2802c4-a4d2-4d8b-9148-e3be6c30e623}">
          <xlrd:rvb i="795"/>
        </ext>
      </extLst>
    </bk>
    <bk>
      <extLst>
        <ext uri="{3e2802c4-a4d2-4d8b-9148-e3be6c30e623}">
          <xlrd:rvb i="633"/>
        </ext>
      </extLst>
    </bk>
    <bk>
      <extLst>
        <ext uri="{3e2802c4-a4d2-4d8b-9148-e3be6c30e623}">
          <xlrd:rvb i="812"/>
        </ext>
      </extLst>
    </bk>
    <bk>
      <extLst>
        <ext uri="{3e2802c4-a4d2-4d8b-9148-e3be6c30e623}">
          <xlrd:rvb i="796"/>
        </ext>
      </extLst>
    </bk>
    <bk>
      <extLst>
        <ext uri="{3e2802c4-a4d2-4d8b-9148-e3be6c30e623}">
          <xlrd:rvb i="797"/>
        </ext>
      </extLst>
    </bk>
    <bk>
      <extLst>
        <ext uri="{3e2802c4-a4d2-4d8b-9148-e3be6c30e623}">
          <xlrd:rvb i="639"/>
        </ext>
      </extLst>
    </bk>
    <bk>
      <extLst>
        <ext uri="{3e2802c4-a4d2-4d8b-9148-e3be6c30e623}">
          <xlrd:rvb i="799"/>
        </ext>
      </extLst>
    </bk>
    <bk>
      <extLst>
        <ext uri="{3e2802c4-a4d2-4d8b-9148-e3be6c30e623}">
          <xlrd:rvb i="814"/>
        </ext>
      </extLst>
    </bk>
    <bk>
      <extLst>
        <ext uri="{3e2802c4-a4d2-4d8b-9148-e3be6c30e623}">
          <xlrd:rvb i="815"/>
        </ext>
      </extLst>
    </bk>
    <bk>
      <extLst>
        <ext uri="{3e2802c4-a4d2-4d8b-9148-e3be6c30e623}">
          <xlrd:rvb i="816"/>
        </ext>
      </extLst>
    </bk>
    <bk>
      <extLst>
        <ext uri="{3e2802c4-a4d2-4d8b-9148-e3be6c30e623}">
          <xlrd:rvb i="817"/>
        </ext>
      </extLst>
    </bk>
    <bk>
      <extLst>
        <ext uri="{3e2802c4-a4d2-4d8b-9148-e3be6c30e623}">
          <xlrd:rvb i="818"/>
        </ext>
      </extLst>
    </bk>
    <bk>
      <extLst>
        <ext uri="{3e2802c4-a4d2-4d8b-9148-e3be6c30e623}">
          <xlrd:rvb i="819"/>
        </ext>
      </extLst>
    </bk>
    <bk>
      <extLst>
        <ext uri="{3e2802c4-a4d2-4d8b-9148-e3be6c30e623}">
          <xlrd:rvb i="821"/>
        </ext>
      </extLst>
    </bk>
    <bk>
      <extLst>
        <ext uri="{3e2802c4-a4d2-4d8b-9148-e3be6c30e623}">
          <xlrd:rvb i="825"/>
        </ext>
      </extLst>
    </bk>
    <bk>
      <extLst>
        <ext uri="{3e2802c4-a4d2-4d8b-9148-e3be6c30e623}">
          <xlrd:rvb i="826"/>
        </ext>
      </extLst>
    </bk>
    <bk>
      <extLst>
        <ext uri="{3e2802c4-a4d2-4d8b-9148-e3be6c30e623}">
          <xlrd:rvb i="827"/>
        </ext>
      </extLst>
    </bk>
    <bk>
      <extLst>
        <ext uri="{3e2802c4-a4d2-4d8b-9148-e3be6c30e623}">
          <xlrd:rvb i="831"/>
        </ext>
      </extLst>
    </bk>
    <bk>
      <extLst>
        <ext uri="{3e2802c4-a4d2-4d8b-9148-e3be6c30e623}">
          <xlrd:rvb i="835"/>
        </ext>
      </extLst>
    </bk>
    <bk>
      <extLst>
        <ext uri="{3e2802c4-a4d2-4d8b-9148-e3be6c30e623}">
          <xlrd:rvb i="961"/>
        </ext>
      </extLst>
    </bk>
    <bk>
      <extLst>
        <ext uri="{3e2802c4-a4d2-4d8b-9148-e3be6c30e623}">
          <xlrd:rvb i="865"/>
        </ext>
      </extLst>
    </bk>
    <bk>
      <extLst>
        <ext uri="{3e2802c4-a4d2-4d8b-9148-e3be6c30e623}">
          <xlrd:rvb i="845"/>
        </ext>
      </extLst>
    </bk>
    <bk>
      <extLst>
        <ext uri="{3e2802c4-a4d2-4d8b-9148-e3be6c30e623}">
          <xlrd:rvb i="856"/>
        </ext>
      </extLst>
    </bk>
    <bk>
      <extLst>
        <ext uri="{3e2802c4-a4d2-4d8b-9148-e3be6c30e623}">
          <xlrd:rvb i="858"/>
        </ext>
      </extLst>
    </bk>
    <bk>
      <extLst>
        <ext uri="{3e2802c4-a4d2-4d8b-9148-e3be6c30e623}">
          <xlrd:rvb i="963"/>
        </ext>
      </extLst>
    </bk>
    <bk>
      <extLst>
        <ext uri="{3e2802c4-a4d2-4d8b-9148-e3be6c30e623}">
          <xlrd:rvb i="859"/>
        </ext>
      </extLst>
    </bk>
    <bk>
      <extLst>
        <ext uri="{3e2802c4-a4d2-4d8b-9148-e3be6c30e623}">
          <xlrd:rvb i="965"/>
        </ext>
      </extLst>
    </bk>
    <bk>
      <extLst>
        <ext uri="{3e2802c4-a4d2-4d8b-9148-e3be6c30e623}">
          <xlrd:rvb i="874"/>
        </ext>
      </extLst>
    </bk>
    <bk>
      <extLst>
        <ext uri="{3e2802c4-a4d2-4d8b-9148-e3be6c30e623}">
          <xlrd:rvb i="860"/>
        </ext>
      </extLst>
    </bk>
    <bk>
      <extLst>
        <ext uri="{3e2802c4-a4d2-4d8b-9148-e3be6c30e623}">
          <xlrd:rvb i="967"/>
        </ext>
      </extLst>
    </bk>
    <bk>
      <extLst>
        <ext uri="{3e2802c4-a4d2-4d8b-9148-e3be6c30e623}">
          <xlrd:rvb i="883"/>
        </ext>
      </extLst>
    </bk>
    <bk>
      <extLst>
        <ext uri="{3e2802c4-a4d2-4d8b-9148-e3be6c30e623}">
          <xlrd:rvb i="861"/>
        </ext>
      </extLst>
    </bk>
    <bk>
      <extLst>
        <ext uri="{3e2802c4-a4d2-4d8b-9148-e3be6c30e623}">
          <xlrd:rvb i="969"/>
        </ext>
      </extLst>
    </bk>
    <bk>
      <extLst>
        <ext uri="{3e2802c4-a4d2-4d8b-9148-e3be6c30e623}">
          <xlrd:rvb i="892"/>
        </ext>
      </extLst>
    </bk>
    <bk>
      <extLst>
        <ext uri="{3e2802c4-a4d2-4d8b-9148-e3be6c30e623}">
          <xlrd:rvb i="862"/>
        </ext>
      </extLst>
    </bk>
    <bk>
      <extLst>
        <ext uri="{3e2802c4-a4d2-4d8b-9148-e3be6c30e623}">
          <xlrd:rvb i="971"/>
        </ext>
      </extLst>
    </bk>
    <bk>
      <extLst>
        <ext uri="{3e2802c4-a4d2-4d8b-9148-e3be6c30e623}">
          <xlrd:rvb i="902"/>
        </ext>
      </extLst>
    </bk>
    <bk>
      <extLst>
        <ext uri="{3e2802c4-a4d2-4d8b-9148-e3be6c30e623}">
          <xlrd:rvb i="863"/>
        </ext>
      </extLst>
    </bk>
    <bk>
      <extLst>
        <ext uri="{3e2802c4-a4d2-4d8b-9148-e3be6c30e623}">
          <xlrd:rvb i="973"/>
        </ext>
      </extLst>
    </bk>
    <bk>
      <extLst>
        <ext uri="{3e2802c4-a4d2-4d8b-9148-e3be6c30e623}">
          <xlrd:rvb i="911"/>
        </ext>
      </extLst>
    </bk>
    <bk>
      <extLst>
        <ext uri="{3e2802c4-a4d2-4d8b-9148-e3be6c30e623}">
          <xlrd:rvb i="1016"/>
        </ext>
      </extLst>
    </bk>
    <bk>
      <extLst>
        <ext uri="{3e2802c4-a4d2-4d8b-9148-e3be6c30e623}">
          <xlrd:rvb i="1024"/>
        </ext>
      </extLst>
    </bk>
    <bk>
      <extLst>
        <ext uri="{3e2802c4-a4d2-4d8b-9148-e3be6c30e623}">
          <xlrd:rvb i="920"/>
        </ext>
      </extLst>
    </bk>
    <bk>
      <extLst>
        <ext uri="{3e2802c4-a4d2-4d8b-9148-e3be6c30e623}">
          <xlrd:rvb i="929"/>
        </ext>
      </extLst>
    </bk>
    <bk>
      <extLst>
        <ext uri="{3e2802c4-a4d2-4d8b-9148-e3be6c30e623}">
          <xlrd:rvb i="979"/>
        </ext>
      </extLst>
    </bk>
    <bk>
      <extLst>
        <ext uri="{3e2802c4-a4d2-4d8b-9148-e3be6c30e623}">
          <xlrd:rvb i="1021"/>
        </ext>
      </extLst>
    </bk>
    <bk>
      <extLst>
        <ext uri="{3e2802c4-a4d2-4d8b-9148-e3be6c30e623}">
          <xlrd:rvb i="940"/>
        </ext>
      </extLst>
    </bk>
    <bk>
      <extLst>
        <ext uri="{3e2802c4-a4d2-4d8b-9148-e3be6c30e623}">
          <xlrd:rvb i="950"/>
        </ext>
      </extLst>
    </bk>
    <bk>
      <extLst>
        <ext uri="{3e2802c4-a4d2-4d8b-9148-e3be6c30e623}">
          <xlrd:rvb i="959"/>
        </ext>
      </extLst>
    </bk>
    <bk>
      <extLst>
        <ext uri="{3e2802c4-a4d2-4d8b-9148-e3be6c30e623}">
          <xlrd:rvb i="1034"/>
        </ext>
      </extLst>
    </bk>
    <bk>
      <extLst>
        <ext uri="{3e2802c4-a4d2-4d8b-9148-e3be6c30e623}">
          <xlrd:rvb i="1029"/>
        </ext>
      </extLst>
    </bk>
    <bk>
      <extLst>
        <ext uri="{3e2802c4-a4d2-4d8b-9148-e3be6c30e623}">
          <xlrd:rvb i="1030"/>
        </ext>
      </extLst>
    </bk>
    <bk>
      <extLst>
        <ext uri="{3e2802c4-a4d2-4d8b-9148-e3be6c30e623}">
          <xlrd:rvb i="1031"/>
        </ext>
      </extLst>
    </bk>
    <bk>
      <extLst>
        <ext uri="{3e2802c4-a4d2-4d8b-9148-e3be6c30e623}">
          <xlrd:rvb i="1032"/>
        </ext>
      </extLst>
    </bk>
    <bk>
      <extLst>
        <ext uri="{3e2802c4-a4d2-4d8b-9148-e3be6c30e623}">
          <xlrd:rvb i="1040"/>
        </ext>
      </extLst>
    </bk>
    <bk>
      <extLst>
        <ext uri="{3e2802c4-a4d2-4d8b-9148-e3be6c30e623}">
          <xlrd:rvb i="1038"/>
        </ext>
      </extLst>
    </bk>
    <bk>
      <extLst>
        <ext uri="{3e2802c4-a4d2-4d8b-9148-e3be6c30e623}">
          <xlrd:rvb i="1049"/>
        </ext>
      </extLst>
    </bk>
    <bk>
      <extLst>
        <ext uri="{3e2802c4-a4d2-4d8b-9148-e3be6c30e623}">
          <xlrd:rvb i="1045"/>
        </ext>
      </extLst>
    </bk>
    <bk>
      <extLst>
        <ext uri="{3e2802c4-a4d2-4d8b-9148-e3be6c30e623}">
          <xlrd:rvb i="1046"/>
        </ext>
      </extLst>
    </bk>
    <bk>
      <extLst>
        <ext uri="{3e2802c4-a4d2-4d8b-9148-e3be6c30e623}">
          <xlrd:rvb i="1047"/>
        </ext>
      </extLst>
    </bk>
    <bk>
      <extLst>
        <ext uri="{3e2802c4-a4d2-4d8b-9148-e3be6c30e623}">
          <xlrd:rvb i="1050"/>
        </ext>
      </extLst>
    </bk>
    <bk>
      <extLst>
        <ext uri="{3e2802c4-a4d2-4d8b-9148-e3be6c30e623}">
          <xlrd:rvb i="1051"/>
        </ext>
      </extLst>
    </bk>
    <bk>
      <extLst>
        <ext uri="{3e2802c4-a4d2-4d8b-9148-e3be6c30e623}">
          <xlrd:rvb i="1052"/>
        </ext>
      </extLst>
    </bk>
    <bk>
      <extLst>
        <ext uri="{3e2802c4-a4d2-4d8b-9148-e3be6c30e623}">
          <xlrd:rvb i="1053"/>
        </ext>
      </extLst>
    </bk>
    <bk>
      <extLst>
        <ext uri="{3e2802c4-a4d2-4d8b-9148-e3be6c30e623}">
          <xlrd:rvb i="1054"/>
        </ext>
      </extLst>
    </bk>
    <bk>
      <extLst>
        <ext uri="{3e2802c4-a4d2-4d8b-9148-e3be6c30e623}">
          <xlrd:rvb i="1055"/>
        </ext>
      </extLst>
    </bk>
    <bk>
      <extLst>
        <ext uri="{3e2802c4-a4d2-4d8b-9148-e3be6c30e623}">
          <xlrd:rvb i="1056"/>
        </ext>
      </extLst>
    </bk>
  </futureMetadata>
  <cellMetadata count="1">
    <bk>
      <rc t="1" v="0"/>
    </bk>
  </cellMetadata>
  <valueMetadata count="233">
    <bk>
      <rc t="2" v="0"/>
    </bk>
    <bk>
      <rc t="2" v="1"/>
    </bk>
    <bk>
      <rc t="2" v="2"/>
    </bk>
    <bk>
      <rc t="2" v="3"/>
    </bk>
    <bk>
      <rc t="2" v="4"/>
    </bk>
    <bk>
      <rc t="2" v="5"/>
    </bk>
    <bk>
      <rc t="2" v="6"/>
    </bk>
    <bk>
      <rc t="2" v="7"/>
    </bk>
    <bk>
      <rc t="2" v="8"/>
    </bk>
    <bk>
      <rc t="2" v="9"/>
    </bk>
    <bk>
      <rc t="2" v="10"/>
    </bk>
    <bk>
      <rc t="2" v="11"/>
    </bk>
    <bk>
      <rc t="2" v="12"/>
    </bk>
    <bk>
      <rc t="2" v="13"/>
    </bk>
    <bk>
      <rc t="2" v="14"/>
    </bk>
    <bk>
      <rc t="2" v="15"/>
    </bk>
    <bk>
      <rc t="2" v="16"/>
    </bk>
    <bk>
      <rc t="2" v="17"/>
    </bk>
    <bk>
      <rc t="2" v="18"/>
    </bk>
    <bk>
      <rc t="2" v="19"/>
    </bk>
    <bk>
      <rc t="2" v="20"/>
    </bk>
    <bk>
      <rc t="2" v="21"/>
    </bk>
    <bk>
      <rc t="2" v="22"/>
    </bk>
    <bk>
      <rc t="2" v="23"/>
    </bk>
    <bk>
      <rc t="2" v="24"/>
    </bk>
    <bk>
      <rc t="2" v="25"/>
    </bk>
    <bk>
      <rc t="2" v="26"/>
    </bk>
    <bk>
      <rc t="2" v="27"/>
    </bk>
    <bk>
      <rc t="2" v="28"/>
    </bk>
    <bk>
      <rc t="2" v="29"/>
    </bk>
    <bk>
      <rc t="2" v="30"/>
    </bk>
    <bk>
      <rc t="2" v="31"/>
    </bk>
    <bk>
      <rc t="2" v="32"/>
    </bk>
    <bk>
      <rc t="2" v="33"/>
    </bk>
    <bk>
      <rc t="2" v="34"/>
    </bk>
    <bk>
      <rc t="2" v="35"/>
    </bk>
    <bk>
      <rc t="2" v="36"/>
    </bk>
    <bk>
      <rc t="2" v="37"/>
    </bk>
    <bk>
      <rc t="2" v="38"/>
    </bk>
    <bk>
      <rc t="2" v="39"/>
    </bk>
    <bk>
      <rc t="2" v="40"/>
    </bk>
    <bk>
      <rc t="2" v="41"/>
    </bk>
    <bk>
      <rc t="2" v="42"/>
    </bk>
    <bk>
      <rc t="2" v="43"/>
    </bk>
    <bk>
      <rc t="2" v="44"/>
    </bk>
    <bk>
      <rc t="2" v="45"/>
    </bk>
    <bk>
      <rc t="2" v="46"/>
    </bk>
    <bk>
      <rc t="2" v="47"/>
    </bk>
    <bk>
      <rc t="2" v="48"/>
    </bk>
    <bk>
      <rc t="2" v="49"/>
    </bk>
    <bk>
      <rc t="2" v="50"/>
    </bk>
    <bk>
      <rc t="2" v="51"/>
    </bk>
    <bk>
      <rc t="2" v="52"/>
    </bk>
    <bk>
      <rc t="2" v="53"/>
    </bk>
    <bk>
      <rc t="2" v="54"/>
    </bk>
    <bk>
      <rc t="2" v="55"/>
    </bk>
    <bk>
      <rc t="2" v="56"/>
    </bk>
    <bk>
      <rc t="2" v="57"/>
    </bk>
    <bk>
      <rc t="2" v="58"/>
    </bk>
    <bk>
      <rc t="2" v="59"/>
    </bk>
    <bk>
      <rc t="2" v="60"/>
    </bk>
    <bk>
      <rc t="2" v="61"/>
    </bk>
    <bk>
      <rc t="2" v="62"/>
    </bk>
    <bk>
      <rc t="2" v="63"/>
    </bk>
    <bk>
      <rc t="2" v="64"/>
    </bk>
    <bk>
      <rc t="2" v="65"/>
    </bk>
    <bk>
      <rc t="2" v="66"/>
    </bk>
    <bk>
      <rc t="2" v="67"/>
    </bk>
    <bk>
      <rc t="2" v="68"/>
    </bk>
    <bk>
      <rc t="2" v="69"/>
    </bk>
    <bk>
      <rc t="2" v="70"/>
    </bk>
    <bk>
      <rc t="2" v="71"/>
    </bk>
    <bk>
      <rc t="2" v="72"/>
    </bk>
    <bk>
      <rc t="2" v="73"/>
    </bk>
    <bk>
      <rc t="2" v="74"/>
    </bk>
    <bk>
      <rc t="2" v="75"/>
    </bk>
    <bk>
      <rc t="2" v="76"/>
    </bk>
    <bk>
      <rc t="2" v="77"/>
    </bk>
    <bk>
      <rc t="2" v="78"/>
    </bk>
    <bk>
      <rc t="2" v="79"/>
    </bk>
    <bk>
      <rc t="2" v="80"/>
    </bk>
    <bk>
      <rc t="2" v="81"/>
    </bk>
    <bk>
      <rc t="2" v="82"/>
    </bk>
    <bk>
      <rc t="2" v="83"/>
    </bk>
    <bk>
      <rc t="2" v="84"/>
    </bk>
    <bk>
      <rc t="2" v="85"/>
    </bk>
    <bk>
      <rc t="2" v="86"/>
    </bk>
    <bk>
      <rc t="2" v="87"/>
    </bk>
    <bk>
      <rc t="2" v="88"/>
    </bk>
    <bk>
      <rc t="2" v="89"/>
    </bk>
    <bk>
      <rc t="2" v="90"/>
    </bk>
    <bk>
      <rc t="2" v="91"/>
    </bk>
    <bk>
      <rc t="2" v="92"/>
    </bk>
    <bk>
      <rc t="2" v="93"/>
    </bk>
    <bk>
      <rc t="2" v="94"/>
    </bk>
    <bk>
      <rc t="2" v="95"/>
    </bk>
    <bk>
      <rc t="2" v="96"/>
    </bk>
    <bk>
      <rc t="2" v="97"/>
    </bk>
    <bk>
      <rc t="2" v="98"/>
    </bk>
    <bk>
      <rc t="2" v="99"/>
    </bk>
    <bk>
      <rc t="2" v="100"/>
    </bk>
    <bk>
      <rc t="2" v="101"/>
    </bk>
    <bk>
      <rc t="2" v="102"/>
    </bk>
    <bk>
      <rc t="2" v="103"/>
    </bk>
    <bk>
      <rc t="2" v="104"/>
    </bk>
    <bk>
      <rc t="2" v="105"/>
    </bk>
    <bk>
      <rc t="2" v="106"/>
    </bk>
    <bk>
      <rc t="2" v="107"/>
    </bk>
    <bk>
      <rc t="2" v="108"/>
    </bk>
    <bk>
      <rc t="2" v="109"/>
    </bk>
    <bk>
      <rc t="2" v="110"/>
    </bk>
    <bk>
      <rc t="2" v="111"/>
    </bk>
    <bk>
      <rc t="2" v="112"/>
    </bk>
    <bk>
      <rc t="2" v="113"/>
    </bk>
    <bk>
      <rc t="2" v="114"/>
    </bk>
    <bk>
      <rc t="2" v="115"/>
    </bk>
    <bk>
      <rc t="2" v="116"/>
    </bk>
    <bk>
      <rc t="2" v="117"/>
    </bk>
    <bk>
      <rc t="2" v="118"/>
    </bk>
    <bk>
      <rc t="2" v="119"/>
    </bk>
    <bk>
      <rc t="2" v="120"/>
    </bk>
    <bk>
      <rc t="2" v="121"/>
    </bk>
    <bk>
      <rc t="2" v="122"/>
    </bk>
    <bk>
      <rc t="2" v="123"/>
    </bk>
    <bk>
      <rc t="2" v="124"/>
    </bk>
    <bk>
      <rc t="2" v="125"/>
    </bk>
    <bk>
      <rc t="2" v="126"/>
    </bk>
    <bk>
      <rc t="2" v="127"/>
    </bk>
    <bk>
      <rc t="2" v="128"/>
    </bk>
    <bk>
      <rc t="2" v="129"/>
    </bk>
    <bk>
      <rc t="2" v="130"/>
    </bk>
    <bk>
      <rc t="2" v="131"/>
    </bk>
    <bk>
      <rc t="2" v="132"/>
    </bk>
    <bk>
      <rc t="2" v="133"/>
    </bk>
    <bk>
      <rc t="2" v="134"/>
    </bk>
    <bk>
      <rc t="2" v="135"/>
    </bk>
    <bk>
      <rc t="2" v="136"/>
    </bk>
    <bk>
      <rc t="2" v="137"/>
    </bk>
    <bk>
      <rc t="2" v="138"/>
    </bk>
    <bk>
      <rc t="2" v="139"/>
    </bk>
    <bk>
      <rc t="2" v="140"/>
    </bk>
    <bk>
      <rc t="2" v="141"/>
    </bk>
    <bk>
      <rc t="2" v="142"/>
    </bk>
    <bk>
      <rc t="2" v="143"/>
    </bk>
    <bk>
      <rc t="2" v="144"/>
    </bk>
    <bk>
      <rc t="2" v="145"/>
    </bk>
    <bk>
      <rc t="2" v="146"/>
    </bk>
    <bk>
      <rc t="2" v="147"/>
    </bk>
    <bk>
      <rc t="2" v="148"/>
    </bk>
    <bk>
      <rc t="2" v="149"/>
    </bk>
    <bk>
      <rc t="2" v="150"/>
    </bk>
    <bk>
      <rc t="2" v="151"/>
    </bk>
    <bk>
      <rc t="2" v="152"/>
    </bk>
    <bk>
      <rc t="2" v="153"/>
    </bk>
    <bk>
      <rc t="2" v="154"/>
    </bk>
    <bk>
      <rc t="2" v="155"/>
    </bk>
    <bk>
      <rc t="2" v="156"/>
    </bk>
    <bk>
      <rc t="2" v="157"/>
    </bk>
    <bk>
      <rc t="2" v="158"/>
    </bk>
    <bk>
      <rc t="2" v="159"/>
    </bk>
    <bk>
      <rc t="2" v="160"/>
    </bk>
    <bk>
      <rc t="2" v="161"/>
    </bk>
    <bk>
      <rc t="2" v="162"/>
    </bk>
    <bk>
      <rc t="2" v="163"/>
    </bk>
    <bk>
      <rc t="2" v="164"/>
    </bk>
    <bk>
      <rc t="2" v="165"/>
    </bk>
    <bk>
      <rc t="2" v="166"/>
    </bk>
    <bk>
      <rc t="2" v="167"/>
    </bk>
    <bk>
      <rc t="2" v="168"/>
    </bk>
    <bk>
      <rc t="2" v="169"/>
    </bk>
    <bk>
      <rc t="2" v="170"/>
    </bk>
    <bk>
      <rc t="2" v="171"/>
    </bk>
    <bk>
      <rc t="2" v="172"/>
    </bk>
    <bk>
      <rc t="2" v="173"/>
    </bk>
    <bk>
      <rc t="2" v="174"/>
    </bk>
    <bk>
      <rc t="2" v="175"/>
    </bk>
    <bk>
      <rc t="2" v="176"/>
    </bk>
    <bk>
      <rc t="2" v="177"/>
    </bk>
    <bk>
      <rc t="2" v="178"/>
    </bk>
    <bk>
      <rc t="2" v="179"/>
    </bk>
    <bk>
      <rc t="2" v="180"/>
    </bk>
    <bk>
      <rc t="2" v="181"/>
    </bk>
    <bk>
      <rc t="2" v="182"/>
    </bk>
    <bk>
      <rc t="2" v="183"/>
    </bk>
    <bk>
      <rc t="2" v="184"/>
    </bk>
    <bk>
      <rc t="2" v="185"/>
    </bk>
    <bk>
      <rc t="2" v="186"/>
    </bk>
    <bk>
      <rc t="2" v="187"/>
    </bk>
    <bk>
      <rc t="2" v="188"/>
    </bk>
    <bk>
      <rc t="2" v="189"/>
    </bk>
    <bk>
      <rc t="2" v="190"/>
    </bk>
    <bk>
      <rc t="2" v="191"/>
    </bk>
    <bk>
      <rc t="2" v="192"/>
    </bk>
    <bk>
      <rc t="2" v="193"/>
    </bk>
    <bk>
      <rc t="2" v="194"/>
    </bk>
    <bk>
      <rc t="2" v="195"/>
    </bk>
    <bk>
      <rc t="2" v="196"/>
    </bk>
    <bk>
      <rc t="2" v="197"/>
    </bk>
    <bk>
      <rc t="2" v="198"/>
    </bk>
    <bk>
      <rc t="2" v="199"/>
    </bk>
    <bk>
      <rc t="2" v="200"/>
    </bk>
    <bk>
      <rc t="2" v="201"/>
    </bk>
    <bk>
      <rc t="2" v="202"/>
    </bk>
    <bk>
      <rc t="2" v="203"/>
    </bk>
    <bk>
      <rc t="2" v="204"/>
    </bk>
    <bk>
      <rc t="2" v="205"/>
    </bk>
    <bk>
      <rc t="2" v="206"/>
    </bk>
    <bk>
      <rc t="2" v="207"/>
    </bk>
    <bk>
      <rc t="2" v="208"/>
    </bk>
    <bk>
      <rc t="2" v="209"/>
    </bk>
    <bk>
      <rc t="2" v="210"/>
    </bk>
    <bk>
      <rc t="2" v="211"/>
    </bk>
    <bk>
      <rc t="2" v="212"/>
    </bk>
    <bk>
      <rc t="2" v="213"/>
    </bk>
    <bk>
      <rc t="2" v="214"/>
    </bk>
    <bk>
      <rc t="2" v="215"/>
    </bk>
    <bk>
      <rc t="2" v="216"/>
    </bk>
    <bk>
      <rc t="2" v="217"/>
    </bk>
    <bk>
      <rc t="2" v="218"/>
    </bk>
    <bk>
      <rc t="2" v="219"/>
    </bk>
    <bk>
      <rc t="2" v="220"/>
    </bk>
    <bk>
      <rc t="2" v="221"/>
    </bk>
    <bk>
      <rc t="2" v="222"/>
    </bk>
    <bk>
      <rc t="2" v="223"/>
    </bk>
    <bk>
      <rc t="2" v="224"/>
    </bk>
    <bk>
      <rc t="2" v="225"/>
    </bk>
    <bk>
      <rc t="2" v="226"/>
    </bk>
    <bk>
      <rc t="2" v="227"/>
    </bk>
    <bk>
      <rc t="2" v="228"/>
    </bk>
    <bk>
      <rc t="2" v="229"/>
    </bk>
    <bk>
      <rc t="2" v="230"/>
    </bk>
    <bk>
      <rc t="2" v="231"/>
    </bk>
    <bk>
      <rc t="2" v="232"/>
    </bk>
  </valueMetadata>
</metadata>
</file>

<file path=xl/sharedStrings.xml><?xml version="1.0" encoding="utf-8"?>
<sst xmlns="http://schemas.openxmlformats.org/spreadsheetml/2006/main" count="994" uniqueCount="345">
  <si>
    <t>Components</t>
  </si>
  <si>
    <t>Materials</t>
  </si>
  <si>
    <t>Qty Required</t>
  </si>
  <si>
    <t>Hydrocarbons</t>
  </si>
  <si>
    <t>Pollucite</t>
  </si>
  <si>
    <t>R4</t>
  </si>
  <si>
    <t>Silicates</t>
  </si>
  <si>
    <t>Zircon</t>
  </si>
  <si>
    <t>Moon type</t>
  </si>
  <si>
    <t>Moon ORE</t>
  </si>
  <si>
    <t>R16</t>
  </si>
  <si>
    <t>R32</t>
  </si>
  <si>
    <t>Evaporite Deposits</t>
  </si>
  <si>
    <t>Scandium</t>
  </si>
  <si>
    <t>R8</t>
  </si>
  <si>
    <t>Tungsten</t>
  </si>
  <si>
    <t>Atmospheric Gases</t>
  </si>
  <si>
    <t>Mjolnir Fury Light Missile</t>
  </si>
  <si>
    <t>Mjolnir Rage Torpedo</t>
  </si>
  <si>
    <t>Scourge Precision Light Missile</t>
  </si>
  <si>
    <t>Minerals</t>
  </si>
  <si>
    <t>Titanium</t>
  </si>
  <si>
    <t>Volume</t>
  </si>
  <si>
    <t>Gleam L</t>
  </si>
  <si>
    <t>Location</t>
  </si>
  <si>
    <t>Qty</t>
  </si>
  <si>
    <t>NameLocation</t>
  </si>
  <si>
    <t>Aurora M</t>
  </si>
  <si>
    <t>Scorch S</t>
  </si>
  <si>
    <t>Qty in stock</t>
  </si>
  <si>
    <t>Qty to buy</t>
  </si>
  <si>
    <t>Scourge Fury Heavy Missile</t>
  </si>
  <si>
    <t>Type</t>
  </si>
  <si>
    <t>Est. Price</t>
  </si>
  <si>
    <t>Qty in Stock</t>
  </si>
  <si>
    <t>Qty required</t>
  </si>
  <si>
    <t>Qty missing</t>
  </si>
  <si>
    <t>Aurora S</t>
  </si>
  <si>
    <t>Aurora L</t>
  </si>
  <si>
    <t>Gleam S</t>
  </si>
  <si>
    <t>Gleam M</t>
  </si>
  <si>
    <t>Conflagration S</t>
  </si>
  <si>
    <t>Conflagration M</t>
  </si>
  <si>
    <t>Conflagration L</t>
  </si>
  <si>
    <t>Scorch L</t>
  </si>
  <si>
    <t>Scorch M</t>
  </si>
  <si>
    <t>Inferno Rage Heavy Assault Missile</t>
  </si>
  <si>
    <t>Mjolnir Rage Heavy Assault Missile</t>
  </si>
  <si>
    <t>Nova Rage Heavy Assault Missile</t>
  </si>
  <si>
    <t>Scourge Rage Heavy Assault Missile</t>
  </si>
  <si>
    <t>Inferno Fury Light Missile</t>
  </si>
  <si>
    <t>Nova Fury Light Missile</t>
  </si>
  <si>
    <t>Scourge Fury Light Missile</t>
  </si>
  <si>
    <t>Products to craft</t>
  </si>
  <si>
    <t>Asset name</t>
  </si>
  <si>
    <t>R.A.M.- Ammunition Tech</t>
  </si>
  <si>
    <t>Ishtar</t>
  </si>
  <si>
    <t>Scourge Light Missile</t>
  </si>
  <si>
    <t>Reserve %</t>
  </si>
  <si>
    <t>Global cost</t>
  </si>
  <si>
    <t>ISK</t>
  </si>
  <si>
    <t>Cost per unit</t>
  </si>
  <si>
    <t>Revelation Navy Issue</t>
  </si>
  <si>
    <t>&lt;&lt;&lt; Run</t>
  </si>
  <si>
    <t>Stiletto</t>
  </si>
  <si>
    <t xml:space="preserve">Remember the update of assets in EVE is every 5 minutes ! </t>
  </si>
  <si>
    <t>Owner</t>
  </si>
  <si>
    <t>Components  Per Run</t>
  </si>
  <si>
    <t>Titanium Carbide</t>
  </si>
  <si>
    <t>Scourge Heavy Missile</t>
  </si>
  <si>
    <t>Mjolnir Heavy Missile</t>
  </si>
  <si>
    <t>Mjolnir Fury Heavy Missile</t>
  </si>
  <si>
    <t>Fullerides</t>
  </si>
  <si>
    <t>Production</t>
  </si>
  <si>
    <t>Liquid Ozone</t>
  </si>
  <si>
    <t>Strontium Clathrates</t>
  </si>
  <si>
    <t>Templar II</t>
  </si>
  <si>
    <t>Hulk</t>
  </si>
  <si>
    <t>Mackinaw</t>
  </si>
  <si>
    <t>Arkonor</t>
  </si>
  <si>
    <t>Bountiful Monazite</t>
  </si>
  <si>
    <t>Brimful Coesite</t>
  </si>
  <si>
    <t>Brimful Sylvite</t>
  </si>
  <si>
    <t>Brimful Zeolites</t>
  </si>
  <si>
    <t>Cinnabar</t>
  </si>
  <si>
    <t>Coesite</t>
  </si>
  <si>
    <t>Dark Glitter</t>
  </si>
  <si>
    <t>Glare Crust</t>
  </si>
  <si>
    <t>Lavish Vanadinite</t>
  </si>
  <si>
    <t>Monazite</t>
  </si>
  <si>
    <t>Sperrylite</t>
  </si>
  <si>
    <t>Sylvite</t>
  </si>
  <si>
    <t>Vanadinite</t>
  </si>
  <si>
    <t>Zeolites</t>
  </si>
  <si>
    <t>Assets</t>
  </si>
  <si>
    <t>Total</t>
  </si>
  <si>
    <t>(Plusieurs éléments)</t>
  </si>
  <si>
    <t>ISK (average price) per unit</t>
  </si>
  <si>
    <t>Value</t>
  </si>
  <si>
    <t>Adjusted Price</t>
  </si>
  <si>
    <t>Volume (m3)</t>
  </si>
  <si>
    <t>(Tous)</t>
  </si>
  <si>
    <t>Character</t>
  </si>
  <si>
    <t>Image</t>
  </si>
  <si>
    <t>Name</t>
  </si>
  <si>
    <t>CharacterId</t>
  </si>
  <si>
    <t>Corporation</t>
  </si>
  <si>
    <t>Date of Birth</t>
  </si>
  <si>
    <t>ISK Wallet</t>
  </si>
  <si>
    <t>Assets Value</t>
  </si>
  <si>
    <t>Total Value</t>
  </si>
  <si>
    <t>Skills</t>
  </si>
  <si>
    <t>SkillPoints</t>
  </si>
  <si>
    <t>Thulium, Cadnium, Titanium, Silicates</t>
  </si>
  <si>
    <t>to search</t>
  </si>
  <si>
    <t>Ytterbite</t>
  </si>
  <si>
    <t>R64</t>
  </si>
  <si>
    <t>Dysprosium, Vanadium, Cobalt, Atmospheric Gases</t>
  </si>
  <si>
    <t>Xenotime</t>
  </si>
  <si>
    <t>Neodymium, Chromium, Tungsten, Evaporite Deposits</t>
  </si>
  <si>
    <t>Promethium, Platinum, Scandium, Hydrocarbons</t>
  </si>
  <si>
    <t>Loparite</t>
  </si>
  <si>
    <t>Hafnium, Titanium, Silicates</t>
  </si>
  <si>
    <t>Caesium, Scnadium, Hydrocarbons</t>
  </si>
  <si>
    <t>Mercury, Tungsten, Evaporite Deposits</t>
  </si>
  <si>
    <t>Technetium, Cobalt, Atmospheric Gases</t>
  </si>
  <si>
    <t>Carnotite</t>
  </si>
  <si>
    <t>Chromium, Hydrocarbons</t>
  </si>
  <si>
    <t>Chromite</t>
  </si>
  <si>
    <t>Vanadium, Silicates</t>
  </si>
  <si>
    <t>Cadnium, Atmospheric Gases</t>
  </si>
  <si>
    <t>Otavite</t>
  </si>
  <si>
    <t>Platinum, Evaporite Deposits</t>
  </si>
  <si>
    <t>Titanite</t>
  </si>
  <si>
    <t>Cobalt</t>
  </si>
  <si>
    <t>Cobaltite</t>
  </si>
  <si>
    <t>Monazite, Cinnabar</t>
  </si>
  <si>
    <t>Scheelite</t>
  </si>
  <si>
    <t>Loparite, Pollucite</t>
  </si>
  <si>
    <t>Euxenite</t>
  </si>
  <si>
    <t>Xenotime, Carnonite, Otavite</t>
  </si>
  <si>
    <t>Monazite, Cinnabar, Sperrylite</t>
  </si>
  <si>
    <t>Ytterbite, Zircon, Vanadinite</t>
  </si>
  <si>
    <t>Chromite, Loparite, Pollucite</t>
  </si>
  <si>
    <t>Bitumens</t>
  </si>
  <si>
    <t>Secondary</t>
  </si>
  <si>
    <t>MOONS COMPONENTS</t>
  </si>
  <si>
    <t>Rank</t>
  </si>
  <si>
    <t>Profitable</t>
  </si>
  <si>
    <t>Mor</t>
  </si>
  <si>
    <t>Vitreous Mercoxit</t>
  </si>
  <si>
    <t>Magma Mercoxit</t>
  </si>
  <si>
    <t>Mercoxit</t>
  </si>
  <si>
    <t>Meg</t>
  </si>
  <si>
    <t>Mex</t>
  </si>
  <si>
    <t>Pye</t>
  </si>
  <si>
    <t>Prime Arkonor</t>
  </si>
  <si>
    <t>Crimson Arkonor</t>
  </si>
  <si>
    <t>Zyd</t>
  </si>
  <si>
    <t>Monoclinic Bistot</t>
  </si>
  <si>
    <t>https://wiki.eveuniversity.org/Moon_mining</t>
  </si>
  <si>
    <t>Triclinic Bistot</t>
  </si>
  <si>
    <t>Bistot</t>
  </si>
  <si>
    <t>Noc</t>
  </si>
  <si>
    <t>Iso</t>
  </si>
  <si>
    <t>Tri</t>
  </si>
  <si>
    <t>Gleaming Spodumain</t>
  </si>
  <si>
    <t>Bright Spodumain</t>
  </si>
  <si>
    <t>Spodumain</t>
  </si>
  <si>
    <t>Crystalline Crokite</t>
  </si>
  <si>
    <t>Sharp Crokite</t>
  </si>
  <si>
    <t>Twinkling Titanite</t>
  </si>
  <si>
    <t>Crokite</t>
  </si>
  <si>
    <t>Twinkling Scheelite</t>
  </si>
  <si>
    <t>Obsidian Ochre</t>
  </si>
  <si>
    <t>Twinkling Euxenite</t>
  </si>
  <si>
    <t>Onyx Ochre</t>
  </si>
  <si>
    <t>Twinkling Cobalite</t>
  </si>
  <si>
    <t>Dark Ochre</t>
  </si>
  <si>
    <t>Prismatic Gneiss</t>
  </si>
  <si>
    <t>Iridescent Gneiss</t>
  </si>
  <si>
    <t>Gneiss</t>
  </si>
  <si>
    <t>Shining Ytterbite</t>
  </si>
  <si>
    <t>Vivid Hemorphite</t>
  </si>
  <si>
    <t>Glazed Hedbergite</t>
  </si>
  <si>
    <t>Shining Xenotime</t>
  </si>
  <si>
    <t>Vitric Hedbergite</t>
  </si>
  <si>
    <t>Shining Monazite</t>
  </si>
  <si>
    <t>Hedbergite</t>
  </si>
  <si>
    <t>Shining Loparite</t>
  </si>
  <si>
    <t>Viscous Pyroxeres</t>
  </si>
  <si>
    <t>Radiant Hemorphite</t>
  </si>
  <si>
    <t>Shimmering Vanadinite</t>
  </si>
  <si>
    <t>Veldspar</t>
  </si>
  <si>
    <t>Shimmering Sperrylite</t>
  </si>
  <si>
    <t>Hemorphite</t>
  </si>
  <si>
    <t>Shimmering Otavite</t>
  </si>
  <si>
    <t>Pristine Jaspet</t>
  </si>
  <si>
    <t>Shimmering Chromite</t>
  </si>
  <si>
    <t>Solid Pyroxeres</t>
  </si>
  <si>
    <t>Pure Jaspet</t>
  </si>
  <si>
    <t>Silvery Omber</t>
  </si>
  <si>
    <t>Jaspet</t>
  </si>
  <si>
    <t>Replete Zircon</t>
  </si>
  <si>
    <t>Fiery Kernite</t>
  </si>
  <si>
    <t>Replete Pollucite</t>
  </si>
  <si>
    <t>Scordite</t>
  </si>
  <si>
    <t>Luminous Kernite</t>
  </si>
  <si>
    <t>Replete Cinnabar</t>
  </si>
  <si>
    <t>Rich Plagioclase</t>
  </si>
  <si>
    <t>Kernite</t>
  </si>
  <si>
    <t>Replete Carnotite</t>
  </si>
  <si>
    <t>Golden Omber</t>
  </si>
  <si>
    <t>Pyroxeres</t>
  </si>
  <si>
    <t>Omber</t>
  </si>
  <si>
    <t>Azure Plagioclase</t>
  </si>
  <si>
    <t>Plagioclase</t>
  </si>
  <si>
    <t>Lavish Sperrylite</t>
  </si>
  <si>
    <t>Lavish Otavite</t>
  </si>
  <si>
    <t>Lavish Chromite</t>
  </si>
  <si>
    <t>Glowing Zircon</t>
  </si>
  <si>
    <t>Massive Scordite</t>
  </si>
  <si>
    <t>Glowing Pollucite</t>
  </si>
  <si>
    <t>Condensed Scordite</t>
  </si>
  <si>
    <t>Glowing Cinnabar</t>
  </si>
  <si>
    <t>Glowing Carnotite</t>
  </si>
  <si>
    <t>Dense Veldspar</t>
  </si>
  <si>
    <t>Glistening Zeolites</t>
  </si>
  <si>
    <t>Concentrated Veldspar</t>
  </si>
  <si>
    <t>Glistening Sylvite</t>
  </si>
  <si>
    <t>Glistening Coesite</t>
  </si>
  <si>
    <t>Fourth</t>
  </si>
  <si>
    <t>Thirdy</t>
  </si>
  <si>
    <t>Primary</t>
  </si>
  <si>
    <t>Batch size</t>
  </si>
  <si>
    <t>ORE</t>
  </si>
  <si>
    <t>Glistening Bitumens</t>
  </si>
  <si>
    <t>Copious Titanite</t>
  </si>
  <si>
    <t>Copious Scheelite</t>
  </si>
  <si>
    <t>Copious Euxenite</t>
  </si>
  <si>
    <t>https://wiki.eveuniversity.org/Ice_harvesting</t>
  </si>
  <si>
    <t>Copious Cobalite</t>
  </si>
  <si>
    <t>Cobalite</t>
  </si>
  <si>
    <t>Nitrogen (CAL)</t>
  </si>
  <si>
    <t>Faction</t>
  </si>
  <si>
    <t>White Glaze</t>
  </si>
  <si>
    <t>Enriched</t>
  </si>
  <si>
    <t>Thick Blue Ice</t>
  </si>
  <si>
    <t>Smooth Glacial Mass</t>
  </si>
  <si>
    <t>Pristine White Glaze</t>
  </si>
  <si>
    <t>Standard</t>
  </si>
  <si>
    <t>Krystallos</t>
  </si>
  <si>
    <t>Hydrogen (MIM)</t>
  </si>
  <si>
    <t>Glacial Mass</t>
  </si>
  <si>
    <t>Brimful Bitumens</t>
  </si>
  <si>
    <t>Gelidus</t>
  </si>
  <si>
    <t>Bountiful Ytterbite</t>
  </si>
  <si>
    <t>Enriched Clear Icicle</t>
  </si>
  <si>
    <t>Bountiful Xenotime</t>
  </si>
  <si>
    <t>Helium (AMA)</t>
  </si>
  <si>
    <t>Clear Icicle</t>
  </si>
  <si>
    <t>Bountiful Loparite</t>
  </si>
  <si>
    <t>Oxygen (GAL)</t>
  </si>
  <si>
    <t>Blue Ice</t>
  </si>
  <si>
    <t>Heavy water</t>
  </si>
  <si>
    <t>Isotopes</t>
  </si>
  <si>
    <t>ICE-Type</t>
  </si>
  <si>
    <t>ICE name</t>
  </si>
  <si>
    <t>R-Type</t>
  </si>
  <si>
    <t>Compressed vol.</t>
  </si>
  <si>
    <t>Asteroids</t>
  </si>
  <si>
    <t>ICE</t>
  </si>
  <si>
    <t>MOONS</t>
  </si>
  <si>
    <t>ASTEROIDS BELT</t>
  </si>
  <si>
    <t>Pristine White Glaze2</t>
  </si>
  <si>
    <t>Estimated Price</t>
  </si>
  <si>
    <t xml:space="preserve"> Strontium Clathrates</t>
  </si>
  <si>
    <t xml:space="preserve"> Liquid Ozone</t>
  </si>
  <si>
    <t xml:space="preserve"> Heavy water</t>
  </si>
  <si>
    <t>ICE Haverest</t>
  </si>
  <si>
    <t>Unit  Price</t>
  </si>
  <si>
    <t>Reprocessed Qty</t>
  </si>
  <si>
    <t>Max Qty</t>
  </si>
  <si>
    <t>Reprocessing output</t>
  </si>
  <si>
    <t>Est. Hourly Yield</t>
  </si>
  <si>
    <t>Estimated price reprocessed</t>
  </si>
  <si>
    <t>Reprocessing %</t>
  </si>
  <si>
    <t xml:space="preserve">Raw price </t>
  </si>
  <si>
    <t xml:space="preserve">Calculated price to sell </t>
  </si>
  <si>
    <t>Quantity</t>
  </si>
  <si>
    <t>Estimated time to fill (min)</t>
  </si>
  <si>
    <t>Cargo capacity (m3)</t>
  </si>
  <si>
    <t>without drones</t>
  </si>
  <si>
    <t>Yield extraction  (m3/sec)</t>
  </si>
  <si>
    <t>EVE Material</t>
  </si>
  <si>
    <t>ICE Type</t>
  </si>
  <si>
    <t>ICE Mining</t>
  </si>
  <si>
    <t>Estimated valuable price</t>
  </si>
  <si>
    <t>Asteroids ORE</t>
  </si>
  <si>
    <t>Monthly profit</t>
  </si>
  <si>
    <t>Daily profit</t>
  </si>
  <si>
    <t>Monthly mining days</t>
  </si>
  <si>
    <t>Daily hours to mine</t>
  </si>
  <si>
    <t>PROJECTION</t>
  </si>
  <si>
    <t>Estimated price (post reprocessing)</t>
  </si>
  <si>
    <t>Total Estimated price (compressed)</t>
  </si>
  <si>
    <t>Raw price</t>
  </si>
  <si>
    <t>Volume reprocessed (m3)</t>
  </si>
  <si>
    <t>Compressed volume (m3)</t>
  </si>
  <si>
    <t>Total reprocessed materials qty</t>
  </si>
  <si>
    <t>Quantity mined</t>
  </si>
  <si>
    <t>REPROCESS EVALUATION</t>
  </si>
  <si>
    <t>Calculated price from cargo</t>
  </si>
  <si>
    <t>Hourly Quantity extracted</t>
  </si>
  <si>
    <t>Quantity extracted</t>
  </si>
  <si>
    <t>ORE Type</t>
  </si>
  <si>
    <t>TIME CALCULATOR TO FILL A CARGO</t>
  </si>
  <si>
    <t>ASTEROID BELTS</t>
  </si>
  <si>
    <t>Estimated Price (ISK)</t>
  </si>
  <si>
    <t>Est. price reprocessed</t>
  </si>
  <si>
    <t>MOON Mining</t>
  </si>
  <si>
    <t>Mjolnir fury cruise missile</t>
  </si>
  <si>
    <t>Pilot by default</t>
  </si>
  <si>
    <t>ISK Average price per unit</t>
  </si>
  <si>
    <t>&lt;&lt;&lt; Select the systems of production (or assets available for production)</t>
  </si>
  <si>
    <t>T-1 products</t>
  </si>
  <si>
    <t>Planets required for T-1</t>
  </si>
  <si>
    <t>SI-I89</t>
  </si>
  <si>
    <t>ME</t>
  </si>
  <si>
    <t>Prod</t>
  </si>
  <si>
    <t>TE</t>
  </si>
  <si>
    <t>RE</t>
  </si>
  <si>
    <t>IN</t>
  </si>
  <si>
    <t>CO</t>
  </si>
  <si>
    <t>Constellation</t>
  </si>
  <si>
    <t>PLANETORY SCHEMATICS</t>
  </si>
  <si>
    <t>SYSTEM INDUSTRY INDEX</t>
  </si>
  <si>
    <t>ID</t>
  </si>
  <si>
    <t>Activate for all pilots</t>
  </si>
  <si>
    <t>(vide)</t>
  </si>
  <si>
    <t>Revelation</t>
  </si>
  <si>
    <t>rocket fuel</t>
  </si>
  <si>
    <t>Hobgoblin</t>
  </si>
  <si>
    <t>Acolyte II</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</si>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</sst>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43" formatCode="_-* #,##0.00_-;\-* #,##0.00_-;_-* &quot;-&quot;??_-;_-@_-"/>
    <numFmt numFmtId="164" formatCode="_-* #,##0_-;\-* #,##0_-;_-* &quot;-&quot;??_-;_-@_-"/>
    <numFmt numFmtId="165" formatCode="_-* #,##0.00\ _€_-;\-* #,##0.00\ _€_-;_-* &quot;-&quot;??\ _€_-;_-@_-"/>
    <numFmt numFmtId="166" formatCode="#,##0_ ;\-#,##0\ "/>
    <numFmt numFmtId="167" formatCode="_(* #,##0.00_);_(* \(#,##0.00\);_(* &quot;-&quot;??_);_(@_)"/>
    <numFmt numFmtId="168" formatCode="_(* #,##0_);_(* \(#,##0\);_(* &quot;-&quot;??_);_(@_)"/>
    <numFmt numFmtId="169" formatCode="0.0"/>
    <numFmt numFmtId="170" formatCode="#,##0\ [$ISK]"/>
    <numFmt numFmtId="171" formatCode="0.0%"/>
    <numFmt numFmtId="172" formatCode="#,##0.00\ [$ISK]"/>
    <numFmt numFmtId="173" formatCode="h:mm;@"/>
  </numFmts>
  <fonts count="45" x14ac:knownFonts="1">
    <font>
      <sz val="11"/>
      <color theme="1"/>
      <name val="Aptos Narrow"/>
      <family val="2"/>
      <scheme val="minor"/>
    </font>
    <font>
      <sz val="11"/>
      <color theme="1"/>
      <name val="Aptos Narrow"/>
      <family val="2"/>
      <scheme val="minor"/>
    </font>
    <font>
      <b/>
      <sz val="11"/>
      <color theme="1"/>
      <name val="Aptos Narrow"/>
      <family val="2"/>
      <scheme val="minor"/>
    </font>
    <font>
      <sz val="11"/>
      <color rgb="FF00B0F0"/>
      <name val="Aptos Narrow"/>
      <family val="2"/>
      <scheme val="minor"/>
    </font>
    <font>
      <sz val="11"/>
      <name val="Aptos Narrow"/>
      <family val="2"/>
      <scheme val="minor"/>
    </font>
    <font>
      <b/>
      <sz val="11"/>
      <color theme="0"/>
      <name val="Aptos Narrow"/>
      <family val="2"/>
      <scheme val="minor"/>
    </font>
    <font>
      <b/>
      <sz val="11"/>
      <color theme="0" tint="-0.24994659260841701"/>
      <name val="Aptos Narrow"/>
      <family val="2"/>
      <scheme val="minor"/>
    </font>
    <font>
      <sz val="11"/>
      <color theme="0" tint="-0.24994659260841701"/>
      <name val="Aptos Narrow"/>
      <family val="2"/>
      <scheme val="minor"/>
    </font>
    <font>
      <sz val="12"/>
      <color theme="0" tint="-0.24994659260841701"/>
      <name val="Aptos Narrow"/>
      <family val="2"/>
      <scheme val="minor"/>
    </font>
    <font>
      <b/>
      <sz val="12"/>
      <color theme="0" tint="-0.24994659260841701"/>
      <name val="Aptos Narrow"/>
      <family val="2"/>
      <scheme val="minor"/>
    </font>
    <font>
      <b/>
      <sz val="11"/>
      <color rgb="FFFFC000"/>
      <name val="Aptos Narrow"/>
      <family val="2"/>
      <scheme val="minor"/>
    </font>
    <font>
      <b/>
      <sz val="11"/>
      <color theme="0" tint="-0.249977111117893"/>
      <name val="Aptos Narrow"/>
      <family val="2"/>
      <scheme val="minor"/>
    </font>
    <font>
      <sz val="11"/>
      <color theme="0" tint="-0.249977111117893"/>
      <name val="Aptos Narrow"/>
      <family val="2"/>
      <scheme val="minor"/>
    </font>
    <font>
      <b/>
      <sz val="11"/>
      <color theme="4" tint="0.59999389629810485"/>
      <name val="Aptos Narrow"/>
      <family val="2"/>
      <scheme val="minor"/>
    </font>
    <font>
      <sz val="11"/>
      <color theme="4" tint="0.59999389629810485"/>
      <name val="Aptos Narrow"/>
      <family val="2"/>
      <scheme val="minor"/>
    </font>
    <font>
      <i/>
      <sz val="11"/>
      <color rgb="FFFFA7A7"/>
      <name val="Aptos Narrow"/>
      <family val="2"/>
      <scheme val="minor"/>
    </font>
    <font>
      <sz val="11"/>
      <color theme="0"/>
      <name val="Aptos Narrow"/>
      <family val="2"/>
      <scheme val="minor"/>
    </font>
    <font>
      <b/>
      <u/>
      <sz val="11"/>
      <color theme="0" tint="-0.24994659260841701"/>
      <name val="Aptos Narrow"/>
      <family val="2"/>
      <scheme val="minor"/>
    </font>
    <font>
      <sz val="11"/>
      <color theme="9" tint="0.39997558519241921"/>
      <name val="Aptos Narrow"/>
      <family val="2"/>
      <scheme val="minor"/>
    </font>
    <font>
      <b/>
      <sz val="12"/>
      <color rgb="FFFFC000"/>
      <name val="Aptos Narrow"/>
      <family val="2"/>
      <scheme val="minor"/>
    </font>
    <font>
      <b/>
      <sz val="12"/>
      <color theme="2"/>
      <name val="Aptos Narrow"/>
      <family val="2"/>
      <scheme val="minor"/>
    </font>
    <font>
      <sz val="12"/>
      <color theme="1"/>
      <name val="Aptos Narrow"/>
      <family val="2"/>
      <scheme val="minor"/>
    </font>
    <font>
      <sz val="12"/>
      <color theme="1"/>
      <name val="Aptos"/>
      <family val="2"/>
    </font>
    <font>
      <sz val="12"/>
      <color theme="2"/>
      <name val="Aptos"/>
      <family val="2"/>
    </font>
    <font>
      <b/>
      <sz val="12"/>
      <color theme="2"/>
      <name val="Aptos"/>
      <family val="2"/>
    </font>
    <font>
      <b/>
      <sz val="11"/>
      <color theme="0" tint="-0.14999847407452621"/>
      <name val="Aptos Narrow"/>
      <family val="2"/>
      <scheme val="minor"/>
    </font>
    <font>
      <sz val="8"/>
      <color rgb="FFDDDDDD"/>
      <name val="Arial"/>
      <family val="2"/>
    </font>
    <font>
      <sz val="8"/>
      <color rgb="FF000000"/>
      <name val="Arial"/>
      <family val="2"/>
    </font>
    <font>
      <b/>
      <i/>
      <sz val="8"/>
      <color rgb="FFDDDDDD"/>
      <name val="Arial"/>
      <family val="2"/>
    </font>
    <font>
      <b/>
      <sz val="11"/>
      <name val="Aptos Narrow"/>
      <family val="2"/>
      <scheme val="minor"/>
    </font>
    <font>
      <sz val="11"/>
      <color theme="0" tint="-0.34998626667073579"/>
      <name val="Aptos Narrow"/>
      <family val="2"/>
      <scheme val="minor"/>
    </font>
    <font>
      <b/>
      <sz val="11"/>
      <color theme="0" tint="-4.9989318521683403E-2"/>
      <name val="Aptos Narrow"/>
      <family val="2"/>
      <scheme val="minor"/>
    </font>
    <font>
      <i/>
      <sz val="11"/>
      <color theme="1"/>
      <name val="Aptos Narrow"/>
      <family val="2"/>
      <scheme val="minor"/>
    </font>
    <font>
      <b/>
      <sz val="11"/>
      <color rgb="FF0070C0"/>
      <name val="Aptos Narrow"/>
      <family val="2"/>
      <scheme val="minor"/>
    </font>
    <font>
      <b/>
      <i/>
      <sz val="11"/>
      <color theme="1"/>
      <name val="Aptos Narrow"/>
      <family val="2"/>
      <scheme val="minor"/>
    </font>
    <font>
      <b/>
      <sz val="11"/>
      <color theme="0" tint="-0.34998626667073579"/>
      <name val="Aptos Narrow"/>
      <family val="2"/>
      <scheme val="minor"/>
    </font>
    <font>
      <b/>
      <sz val="11"/>
      <color theme="4" tint="0.79998168889431442"/>
      <name val="Aptos Narrow"/>
      <family val="2"/>
      <scheme val="minor"/>
    </font>
    <font>
      <b/>
      <i/>
      <sz val="11"/>
      <color rgb="FF92D050"/>
      <name val="Aptos Narrow"/>
      <family val="2"/>
      <scheme val="minor"/>
    </font>
    <font>
      <i/>
      <sz val="11"/>
      <color theme="0" tint="-0.34998626667073579"/>
      <name val="Aptos Narrow"/>
      <family val="2"/>
      <scheme val="minor"/>
    </font>
    <font>
      <sz val="11"/>
      <color theme="0" tint="-4.9989318521683403E-2"/>
      <name val="Aptos Narrow"/>
      <family val="2"/>
      <scheme val="minor"/>
    </font>
    <font>
      <b/>
      <sz val="11"/>
      <color rgb="FF92D050"/>
      <name val="Aptos Narrow"/>
      <family val="2"/>
      <scheme val="minor"/>
    </font>
    <font>
      <b/>
      <sz val="14"/>
      <color theme="0"/>
      <name val="Aptos Narrow"/>
      <family val="2"/>
      <scheme val="minor"/>
    </font>
    <font>
      <sz val="11"/>
      <color rgb="FFFFC000"/>
      <name val="Aptos Narrow"/>
      <family val="2"/>
      <scheme val="minor"/>
    </font>
    <font>
      <sz val="11"/>
      <color theme="0" tint="-0.14999847407452621"/>
      <name val="Aptos Narrow"/>
      <family val="2"/>
      <scheme val="minor"/>
    </font>
    <font>
      <b/>
      <sz val="12"/>
      <color theme="0" tint="-0.14999847407452621"/>
      <name val="Aptos Narrow"/>
      <family val="2"/>
      <scheme val="minor"/>
    </font>
  </fonts>
  <fills count="14">
    <fill>
      <patternFill patternType="none"/>
    </fill>
    <fill>
      <patternFill patternType="gray125"/>
    </fill>
    <fill>
      <patternFill patternType="solid">
        <fgColor rgb="FF404040"/>
        <bgColor indexed="64"/>
      </patternFill>
    </fill>
    <fill>
      <patternFill patternType="solid">
        <fgColor rgb="FF505050"/>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tint="0.34998626667073579"/>
        <bgColor indexed="64"/>
      </patternFill>
    </fill>
    <fill>
      <patternFill patternType="solid">
        <fgColor rgb="FF111111"/>
        <bgColor indexed="64"/>
      </patternFill>
    </fill>
    <fill>
      <patternFill patternType="solid">
        <fgColor rgb="FF55BC25"/>
        <bgColor indexed="64"/>
      </patternFill>
    </fill>
    <fill>
      <patternFill patternType="solid">
        <fgColor rgb="FF100100"/>
        <bgColor indexed="64"/>
      </patternFill>
    </fill>
    <fill>
      <patternFill patternType="solid">
        <fgColor theme="1"/>
        <bgColor indexed="64"/>
      </patternFill>
    </fill>
    <fill>
      <patternFill patternType="solid">
        <fgColor rgb="FF5C4600"/>
        <bgColor indexed="64"/>
      </patternFill>
    </fill>
    <fill>
      <patternFill patternType="solid">
        <fgColor theme="1" tint="0.149998474074526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bottom/>
      <diagonal/>
    </border>
    <border>
      <left/>
      <right style="thin">
        <color theme="0"/>
      </right>
      <top/>
      <bottom/>
      <diagonal/>
    </border>
    <border>
      <left/>
      <right style="thin">
        <color theme="1"/>
      </right>
      <top/>
      <bottom/>
      <diagonal/>
    </border>
    <border>
      <left style="thin">
        <color theme="1"/>
      </left>
      <right/>
      <top/>
      <bottom/>
      <diagonal/>
    </border>
    <border>
      <left style="thin">
        <color indexed="64"/>
      </left>
      <right style="thin">
        <color theme="0" tint="-0.24994659260841701"/>
      </right>
      <top style="thin">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indexed="64"/>
      </bottom>
      <diagonal/>
    </border>
    <border>
      <left/>
      <right style="thin">
        <color theme="0"/>
      </right>
      <top/>
      <bottom style="thick">
        <color theme="0"/>
      </bottom>
      <diagonal/>
    </border>
    <border>
      <left style="medium">
        <color rgb="FF555555"/>
      </left>
      <right style="medium">
        <color rgb="FF555555"/>
      </right>
      <top style="medium">
        <color rgb="FF555555"/>
      </top>
      <bottom/>
      <diagonal/>
    </border>
    <border>
      <left style="medium">
        <color rgb="FF555555"/>
      </left>
      <right style="medium">
        <color rgb="FF555555"/>
      </right>
      <top style="medium">
        <color rgb="FF555555"/>
      </top>
      <bottom style="medium">
        <color rgb="FF555555"/>
      </bottom>
      <diagonal/>
    </border>
    <border>
      <left style="medium">
        <color rgb="FF555555"/>
      </left>
      <right style="medium">
        <color rgb="FF555555"/>
      </right>
      <top/>
      <bottom style="medium">
        <color rgb="FF555555"/>
      </bottom>
      <diagonal/>
    </border>
    <border>
      <left style="thin">
        <color theme="0"/>
      </left>
      <right/>
      <top/>
      <bottom style="thick">
        <color theme="0"/>
      </bottom>
      <diagonal/>
    </border>
    <border>
      <left style="thin">
        <color theme="0"/>
      </left>
      <right style="thin">
        <color theme="0"/>
      </right>
      <top/>
      <bottom style="thick">
        <color theme="0"/>
      </bottom>
      <diagonal/>
    </border>
    <border>
      <left/>
      <right/>
      <top/>
      <bottom style="thin">
        <color theme="0" tint="-0.499984740745262"/>
      </bottom>
      <diagonal/>
    </border>
    <border>
      <left style="thin">
        <color indexed="64"/>
      </left>
      <right/>
      <top/>
      <bottom style="thin">
        <color theme="0" tint="-0.499984740745262"/>
      </bottom>
      <diagonal/>
    </border>
    <border>
      <left/>
      <right style="thin">
        <color indexed="64"/>
      </right>
      <top/>
      <bottom style="thin">
        <color theme="0" tint="-0.499984740745262"/>
      </bottom>
      <diagonal/>
    </border>
    <border>
      <left/>
      <right/>
      <top/>
      <bottom style="thin">
        <color theme="0" tint="-0.34998626667073579"/>
      </bottom>
      <diagonal/>
    </border>
    <border>
      <left style="thin">
        <color theme="0"/>
      </left>
      <right/>
      <top/>
      <bottom style="thin">
        <color theme="0"/>
      </bottom>
      <diagonal/>
    </border>
    <border>
      <left/>
      <right style="thin">
        <color theme="0"/>
      </right>
      <top/>
      <bottom style="thin">
        <color theme="0"/>
      </bottom>
      <diagonal/>
    </border>
    <border>
      <left/>
      <right/>
      <top/>
      <bottom style="thin">
        <color theme="0"/>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cellStyleXfs>
  <cellXfs count="276">
    <xf numFmtId="0" fontId="0" fillId="0" borderId="0" xfId="0"/>
    <xf numFmtId="0" fontId="2" fillId="0" borderId="0" xfId="0" applyFont="1"/>
    <xf numFmtId="0" fontId="0" fillId="0" borderId="0" xfId="0" applyAlignment="1">
      <alignment horizontal="left"/>
    </xf>
    <xf numFmtId="0" fontId="0" fillId="3" borderId="0" xfId="0" applyFill="1"/>
    <xf numFmtId="0" fontId="7" fillId="3" borderId="0" xfId="0" applyFont="1" applyFill="1"/>
    <xf numFmtId="43" fontId="7" fillId="3" borderId="0" xfId="1" applyFont="1" applyFill="1"/>
    <xf numFmtId="0" fontId="7" fillId="3" borderId="0" xfId="0" applyFont="1" applyFill="1" applyAlignment="1">
      <alignment horizontal="right"/>
    </xf>
    <xf numFmtId="0" fontId="6" fillId="3" borderId="0" xfId="0" applyFont="1" applyFill="1"/>
    <xf numFmtId="0" fontId="6" fillId="3" borderId="0" xfId="0" applyFont="1" applyFill="1" applyAlignment="1">
      <alignment horizontal="right"/>
    </xf>
    <xf numFmtId="0" fontId="6" fillId="3" borderId="0" xfId="0" applyFont="1" applyFill="1" applyAlignment="1">
      <alignment horizontal="left"/>
    </xf>
    <xf numFmtId="164" fontId="7" fillId="3" borderId="0" xfId="0" applyNumberFormat="1" applyFont="1" applyFill="1"/>
    <xf numFmtId="166" fontId="6" fillId="3" borderId="0" xfId="0" applyNumberFormat="1" applyFont="1" applyFill="1" applyAlignment="1">
      <alignment horizontal="center" vertical="center"/>
    </xf>
    <xf numFmtId="166" fontId="6" fillId="3" borderId="0" xfId="0" applyNumberFormat="1" applyFont="1" applyFill="1" applyAlignment="1">
      <alignment horizontal="left" vertical="center"/>
    </xf>
    <xf numFmtId="0" fontId="8" fillId="3" borderId="0" xfId="0" applyFont="1" applyFill="1" applyAlignment="1">
      <alignment vertical="center"/>
    </xf>
    <xf numFmtId="3" fontId="7" fillId="3" borderId="0" xfId="0" applyNumberFormat="1" applyFont="1" applyFill="1"/>
    <xf numFmtId="3" fontId="7" fillId="3" borderId="0" xfId="1" applyNumberFormat="1" applyFont="1" applyFill="1"/>
    <xf numFmtId="3" fontId="7" fillId="3" borderId="0" xfId="0" applyNumberFormat="1" applyFont="1" applyFill="1" applyAlignment="1">
      <alignment horizontal="right"/>
    </xf>
    <xf numFmtId="10" fontId="7" fillId="3" borderId="0" xfId="2" applyNumberFormat="1" applyFont="1" applyFill="1" applyAlignment="1">
      <alignment horizontal="right"/>
    </xf>
    <xf numFmtId="0" fontId="10" fillId="3" borderId="13" xfId="0" applyFont="1" applyFill="1" applyBorder="1" applyAlignment="1">
      <alignment horizontal="right" vertical="center"/>
    </xf>
    <xf numFmtId="164" fontId="6" fillId="3" borderId="0" xfId="1" applyNumberFormat="1" applyFont="1" applyFill="1" applyAlignment="1">
      <alignment horizontal="center"/>
    </xf>
    <xf numFmtId="0" fontId="10" fillId="3" borderId="0" xfId="0" applyFont="1" applyFill="1"/>
    <xf numFmtId="0" fontId="10" fillId="3" borderId="0" xfId="0" applyFont="1" applyFill="1" applyAlignment="1">
      <alignment horizontal="right" vertical="center"/>
    </xf>
    <xf numFmtId="0" fontId="10" fillId="3" borderId="0" xfId="0" applyFont="1" applyFill="1" applyAlignment="1">
      <alignment vertical="center"/>
    </xf>
    <xf numFmtId="0" fontId="11" fillId="3" borderId="0" xfId="0" applyFont="1" applyFill="1" applyAlignment="1">
      <alignment horizontal="left" vertical="center"/>
    </xf>
    <xf numFmtId="0" fontId="7" fillId="3" borderId="0" xfId="0" applyFont="1" applyFill="1" applyAlignment="1">
      <alignment vertical="center"/>
    </xf>
    <xf numFmtId="0" fontId="12" fillId="3" borderId="0" xfId="0" applyFont="1" applyFill="1"/>
    <xf numFmtId="0" fontId="13" fillId="2" borderId="0" xfId="0" applyFont="1" applyFill="1"/>
    <xf numFmtId="0" fontId="13" fillId="2" borderId="0" xfId="0" applyFont="1" applyFill="1" applyAlignment="1">
      <alignment horizontal="center"/>
    </xf>
    <xf numFmtId="0" fontId="6" fillId="2" borderId="10" xfId="0" applyFont="1" applyFill="1" applyBorder="1" applyAlignment="1">
      <alignment horizontal="left" vertical="center"/>
    </xf>
    <xf numFmtId="0" fontId="6" fillId="2" borderId="11" xfId="0" applyFont="1" applyFill="1" applyBorder="1" applyAlignment="1">
      <alignment horizontal="left" vertical="center"/>
    </xf>
    <xf numFmtId="0" fontId="6" fillId="2" borderId="11" xfId="0" applyFont="1" applyFill="1" applyBorder="1" applyAlignment="1">
      <alignment horizontal="right" vertical="center"/>
    </xf>
    <xf numFmtId="0" fontId="6" fillId="2" borderId="12" xfId="0" applyFont="1" applyFill="1" applyBorder="1" applyAlignment="1">
      <alignment horizontal="right" vertical="center"/>
    </xf>
    <xf numFmtId="0" fontId="6" fillId="2" borderId="11" xfId="0" applyFont="1" applyFill="1" applyBorder="1" applyAlignment="1">
      <alignment vertical="center"/>
    </xf>
    <xf numFmtId="0" fontId="6" fillId="2" borderId="11" xfId="0" applyFont="1" applyFill="1" applyBorder="1" applyAlignment="1">
      <alignment horizontal="center" vertical="center"/>
    </xf>
    <xf numFmtId="3" fontId="14" fillId="3" borderId="0" xfId="1" applyNumberFormat="1" applyFont="1" applyFill="1"/>
    <xf numFmtId="166" fontId="14" fillId="3" borderId="0" xfId="1" applyNumberFormat="1" applyFont="1" applyFill="1"/>
    <xf numFmtId="166" fontId="13" fillId="3" borderId="0" xfId="0" applyNumberFormat="1" applyFont="1" applyFill="1"/>
    <xf numFmtId="165" fontId="13" fillId="3" borderId="0" xfId="0" applyNumberFormat="1" applyFont="1" applyFill="1"/>
    <xf numFmtId="164" fontId="13" fillId="3" borderId="0" xfId="1" applyNumberFormat="1" applyFont="1" applyFill="1" applyAlignment="1">
      <alignment horizontal="left" indent="3"/>
    </xf>
    <xf numFmtId="0" fontId="15" fillId="3" borderId="0" xfId="0" applyFont="1" applyFill="1"/>
    <xf numFmtId="0" fontId="16" fillId="3" borderId="0" xfId="0" applyFont="1" applyFill="1" applyAlignment="1">
      <alignment vertical="center"/>
    </xf>
    <xf numFmtId="0" fontId="16" fillId="3" borderId="0" xfId="0" applyFont="1" applyFill="1"/>
    <xf numFmtId="0" fontId="17" fillId="3" borderId="0" xfId="0" applyFont="1" applyFill="1"/>
    <xf numFmtId="0" fontId="18" fillId="3" borderId="0" xfId="0" applyFont="1" applyFill="1"/>
    <xf numFmtId="0" fontId="5" fillId="3" borderId="0" xfId="0" applyFont="1" applyFill="1"/>
    <xf numFmtId="0" fontId="10" fillId="3" borderId="0" xfId="0" applyFont="1" applyFill="1" applyAlignment="1">
      <alignment horizontal="right" indent="1"/>
    </xf>
    <xf numFmtId="0" fontId="19" fillId="3" borderId="0" xfId="0" applyFont="1" applyFill="1" applyAlignment="1">
      <alignment horizontal="right" vertical="center" indent="1"/>
    </xf>
    <xf numFmtId="0" fontId="10" fillId="3" borderId="0" xfId="0" applyFont="1" applyFill="1" applyAlignment="1">
      <alignment horizontal="right" vertical="center" indent="1"/>
    </xf>
    <xf numFmtId="0" fontId="5" fillId="4" borderId="0" xfId="0" applyFont="1" applyFill="1" applyAlignment="1">
      <alignment horizontal="right"/>
    </xf>
    <xf numFmtId="0" fontId="5" fillId="3" borderId="0" xfId="0" applyFont="1" applyFill="1" applyAlignment="1">
      <alignment horizontal="left" indent="1"/>
    </xf>
    <xf numFmtId="0" fontId="5" fillId="3" borderId="0" xfId="0" applyFont="1" applyFill="1" applyAlignment="1">
      <alignment horizontal="left" vertical="center"/>
    </xf>
    <xf numFmtId="0" fontId="6" fillId="3" borderId="16" xfId="0" applyFont="1" applyFill="1" applyBorder="1"/>
    <xf numFmtId="0" fontId="19" fillId="3" borderId="17" xfId="0" applyFont="1" applyFill="1" applyBorder="1" applyAlignment="1">
      <alignment vertical="center"/>
    </xf>
    <xf numFmtId="0" fontId="10" fillId="3" borderId="17" xfId="0" applyFont="1" applyFill="1" applyBorder="1" applyAlignment="1">
      <alignment vertical="center"/>
    </xf>
    <xf numFmtId="0" fontId="10" fillId="3" borderId="17" xfId="0" applyFont="1" applyFill="1" applyBorder="1"/>
    <xf numFmtId="166" fontId="14" fillId="3" borderId="16" xfId="1" applyNumberFormat="1" applyFont="1" applyFill="1" applyBorder="1"/>
    <xf numFmtId="0" fontId="0" fillId="0" borderId="0" xfId="0" pivotButton="1"/>
    <xf numFmtId="0" fontId="0" fillId="2" borderId="0" xfId="0" applyFill="1"/>
    <xf numFmtId="3" fontId="10" fillId="3" borderId="0" xfId="0" applyNumberFormat="1" applyFont="1" applyFill="1"/>
    <xf numFmtId="3" fontId="13" fillId="2" borderId="0" xfId="0" applyNumberFormat="1" applyFont="1" applyFill="1" applyAlignment="1">
      <alignment horizontal="center"/>
    </xf>
    <xf numFmtId="0" fontId="21" fillId="5" borderId="18" xfId="0" applyFont="1" applyFill="1" applyBorder="1" applyAlignment="1">
      <alignment vertical="center"/>
    </xf>
    <xf numFmtId="0" fontId="21" fillId="5" borderId="21" xfId="0" applyFont="1" applyFill="1" applyBorder="1" applyAlignment="1">
      <alignment horizontal="center" vertical="center"/>
    </xf>
    <xf numFmtId="0" fontId="21" fillId="5" borderId="21" xfId="0" applyFont="1" applyFill="1" applyBorder="1" applyAlignment="1">
      <alignment vertical="center"/>
    </xf>
    <xf numFmtId="14" fontId="22" fillId="5" borderId="21" xfId="0" applyNumberFormat="1" applyFont="1" applyFill="1" applyBorder="1" applyAlignment="1">
      <alignment horizontal="center" vertical="center"/>
    </xf>
    <xf numFmtId="168" fontId="22" fillId="5" borderId="21" xfId="1" applyNumberFormat="1" applyFont="1" applyFill="1" applyBorder="1" applyAlignment="1">
      <alignment horizontal="left" vertical="center"/>
    </xf>
    <xf numFmtId="168" fontId="22" fillId="5" borderId="21" xfId="1" applyNumberFormat="1" applyFont="1" applyFill="1" applyBorder="1" applyAlignment="1">
      <alignment vertical="center"/>
    </xf>
    <xf numFmtId="168" fontId="22" fillId="5" borderId="21" xfId="0" applyNumberFormat="1" applyFont="1" applyFill="1" applyBorder="1" applyAlignment="1">
      <alignment vertical="center"/>
    </xf>
    <xf numFmtId="0" fontId="22" fillId="5" borderId="21" xfId="0" applyFont="1" applyFill="1" applyBorder="1" applyAlignment="1">
      <alignment vertical="center"/>
    </xf>
    <xf numFmtId="168" fontId="22" fillId="5" borderId="24" xfId="1" applyNumberFormat="1" applyFont="1" applyFill="1" applyBorder="1" applyAlignment="1">
      <alignment vertical="center"/>
    </xf>
    <xf numFmtId="0" fontId="21" fillId="5" borderId="19" xfId="0" applyFont="1" applyFill="1" applyBorder="1" applyAlignment="1">
      <alignment vertical="center"/>
    </xf>
    <xf numFmtId="0" fontId="21" fillId="5" borderId="22" xfId="0" applyFont="1" applyFill="1" applyBorder="1" applyAlignment="1">
      <alignment horizontal="center" vertical="center"/>
    </xf>
    <xf numFmtId="0" fontId="21" fillId="5" borderId="22" xfId="0" applyFont="1" applyFill="1" applyBorder="1" applyAlignment="1">
      <alignment vertical="center"/>
    </xf>
    <xf numFmtId="14" fontId="22" fillId="5" borderId="22" xfId="0" applyNumberFormat="1" applyFont="1" applyFill="1" applyBorder="1" applyAlignment="1">
      <alignment horizontal="center" vertical="center"/>
    </xf>
    <xf numFmtId="168" fontId="22" fillId="5" borderId="22" xfId="1" applyNumberFormat="1" applyFont="1" applyFill="1" applyBorder="1" applyAlignment="1">
      <alignment horizontal="left" vertical="center"/>
    </xf>
    <xf numFmtId="168" fontId="22" fillId="5" borderId="22" xfId="1" applyNumberFormat="1" applyFont="1" applyFill="1" applyBorder="1" applyAlignment="1">
      <alignment vertical="center"/>
    </xf>
    <xf numFmtId="168" fontId="22" fillId="5" borderId="22" xfId="0" applyNumberFormat="1" applyFont="1" applyFill="1" applyBorder="1" applyAlignment="1">
      <alignment vertical="center"/>
    </xf>
    <xf numFmtId="0" fontId="22" fillId="5" borderId="22" xfId="0" applyFont="1" applyFill="1" applyBorder="1" applyAlignment="1">
      <alignment vertical="center"/>
    </xf>
    <xf numFmtId="168" fontId="22" fillId="5" borderId="25" xfId="1" applyNumberFormat="1" applyFont="1" applyFill="1" applyBorder="1" applyAlignment="1">
      <alignment vertical="center"/>
    </xf>
    <xf numFmtId="0" fontId="21" fillId="5" borderId="20" xfId="0" applyFont="1" applyFill="1" applyBorder="1" applyAlignment="1">
      <alignment vertical="center"/>
    </xf>
    <xf numFmtId="0" fontId="21" fillId="5" borderId="23" xfId="0" applyFont="1" applyFill="1" applyBorder="1" applyAlignment="1">
      <alignment horizontal="center" vertical="center"/>
    </xf>
    <xf numFmtId="0" fontId="21" fillId="5" borderId="23" xfId="0" applyFont="1" applyFill="1" applyBorder="1" applyAlignment="1">
      <alignment vertical="center"/>
    </xf>
    <xf numFmtId="14" fontId="22" fillId="5" borderId="23" xfId="0" applyNumberFormat="1" applyFont="1" applyFill="1" applyBorder="1" applyAlignment="1">
      <alignment horizontal="center" vertical="center"/>
    </xf>
    <xf numFmtId="168" fontId="22" fillId="5" borderId="23" xfId="1" applyNumberFormat="1" applyFont="1" applyFill="1" applyBorder="1" applyAlignment="1">
      <alignment horizontal="left" vertical="center"/>
    </xf>
    <xf numFmtId="168" fontId="22" fillId="5" borderId="23" xfId="1" applyNumberFormat="1" applyFont="1" applyFill="1" applyBorder="1" applyAlignment="1">
      <alignment vertical="center"/>
    </xf>
    <xf numFmtId="0" fontId="22" fillId="5" borderId="23" xfId="0" applyFont="1" applyFill="1" applyBorder="1" applyAlignment="1">
      <alignment vertical="center"/>
    </xf>
    <xf numFmtId="168" fontId="22" fillId="5" borderId="26" xfId="1" applyNumberFormat="1" applyFont="1" applyFill="1" applyBorder="1" applyAlignment="1">
      <alignment vertical="center"/>
    </xf>
    <xf numFmtId="0" fontId="25" fillId="3" borderId="0" xfId="0" applyFont="1" applyFill="1" applyAlignment="1">
      <alignment vertical="center"/>
    </xf>
    <xf numFmtId="0" fontId="20" fillId="2" borderId="1" xfId="0" applyFont="1" applyFill="1" applyBorder="1" applyAlignment="1">
      <alignment horizontal="center"/>
    </xf>
    <xf numFmtId="14" fontId="20" fillId="2" borderId="1" xfId="0" applyNumberFormat="1" applyFont="1" applyFill="1" applyBorder="1" applyAlignment="1">
      <alignment horizontal="center"/>
    </xf>
    <xf numFmtId="43" fontId="20" fillId="2" borderId="1" xfId="1" applyFont="1" applyFill="1" applyBorder="1" applyAlignment="1">
      <alignment horizontal="center"/>
    </xf>
    <xf numFmtId="168" fontId="20" fillId="2" borderId="1" xfId="1" applyNumberFormat="1" applyFont="1" applyFill="1" applyBorder="1" applyAlignment="1">
      <alignment horizontal="center"/>
    </xf>
    <xf numFmtId="0" fontId="23" fillId="2" borderId="0" xfId="0" applyFont="1" applyFill="1"/>
    <xf numFmtId="0" fontId="23" fillId="2" borderId="0" xfId="0" applyFont="1" applyFill="1" applyAlignment="1">
      <alignment horizontal="center"/>
    </xf>
    <xf numFmtId="14" fontId="23" fillId="2" borderId="0" xfId="0" applyNumberFormat="1" applyFont="1" applyFill="1" applyAlignment="1">
      <alignment horizontal="center"/>
    </xf>
    <xf numFmtId="168" fontId="23" fillId="2" borderId="0" xfId="1" applyNumberFormat="1" applyFont="1" applyFill="1"/>
    <xf numFmtId="168" fontId="24" fillId="2" borderId="0" xfId="1" applyNumberFormat="1" applyFont="1" applyFill="1"/>
    <xf numFmtId="0" fontId="0" fillId="6" borderId="0" xfId="0" applyFill="1"/>
    <xf numFmtId="168" fontId="0" fillId="6" borderId="0" xfId="3" applyNumberFormat="1" applyFont="1" applyFill="1"/>
    <xf numFmtId="0" fontId="5" fillId="7" borderId="15" xfId="0" applyFont="1" applyFill="1" applyBorder="1" applyAlignment="1">
      <alignment horizontal="center"/>
    </xf>
    <xf numFmtId="0" fontId="5" fillId="7" borderId="14" xfId="0" applyFont="1" applyFill="1" applyBorder="1" applyAlignment="1">
      <alignment horizontal="center"/>
    </xf>
    <xf numFmtId="0" fontId="5" fillId="7" borderId="27" xfId="0" applyFont="1" applyFill="1" applyBorder="1"/>
    <xf numFmtId="0" fontId="0" fillId="6" borderId="0" xfId="0" applyFill="1" applyAlignment="1">
      <alignment horizontal="center"/>
    </xf>
    <xf numFmtId="0" fontId="5" fillId="7" borderId="0" xfId="0" applyFont="1" applyFill="1"/>
    <xf numFmtId="0" fontId="26" fillId="8" borderId="28" xfId="0" applyFont="1" applyFill="1" applyBorder="1" applyAlignment="1">
      <alignment vertical="center" wrapText="1"/>
    </xf>
    <xf numFmtId="0" fontId="26" fillId="8" borderId="29" xfId="0" applyFont="1" applyFill="1" applyBorder="1" applyAlignment="1">
      <alignment vertical="center" wrapText="1"/>
    </xf>
    <xf numFmtId="0" fontId="28" fillId="8" borderId="28" xfId="0" applyFont="1" applyFill="1" applyBorder="1" applyAlignment="1">
      <alignment vertical="center" wrapText="1"/>
    </xf>
    <xf numFmtId="0" fontId="28" fillId="8" borderId="29" xfId="0" applyFont="1" applyFill="1" applyBorder="1" applyAlignment="1">
      <alignment vertical="center" wrapText="1"/>
    </xf>
    <xf numFmtId="0" fontId="26" fillId="10" borderId="29" xfId="0" applyFont="1" applyFill="1" applyBorder="1" applyAlignment="1">
      <alignment vertical="center" wrapText="1"/>
    </xf>
    <xf numFmtId="0" fontId="27" fillId="9" borderId="29" xfId="0" applyFont="1" applyFill="1" applyBorder="1" applyAlignment="1">
      <alignment vertical="center" wrapText="1"/>
    </xf>
    <xf numFmtId="0" fontId="28" fillId="10" borderId="29" xfId="0" applyFont="1" applyFill="1" applyBorder="1" applyAlignment="1">
      <alignment vertical="center" wrapText="1"/>
    </xf>
    <xf numFmtId="169" fontId="0" fillId="6" borderId="0" xfId="0" applyNumberFormat="1" applyFill="1" applyAlignment="1">
      <alignment horizontal="center"/>
    </xf>
    <xf numFmtId="0" fontId="0" fillId="6" borderId="0" xfId="0" applyFill="1" applyAlignment="1">
      <alignment horizontal="right"/>
    </xf>
    <xf numFmtId="0" fontId="26" fillId="8" borderId="30" xfId="0" applyFont="1" applyFill="1" applyBorder="1" applyAlignment="1">
      <alignment vertical="center" wrapText="1"/>
    </xf>
    <xf numFmtId="3" fontId="0" fillId="6" borderId="0" xfId="0" applyNumberFormat="1" applyFill="1"/>
    <xf numFmtId="1" fontId="0" fillId="6" borderId="0" xfId="0" applyNumberFormat="1" applyFill="1" applyAlignment="1">
      <alignment horizontal="center"/>
    </xf>
    <xf numFmtId="0" fontId="2" fillId="6" borderId="0" xfId="0" applyFont="1" applyFill="1"/>
    <xf numFmtId="168" fontId="2" fillId="6" borderId="0" xfId="3" applyNumberFormat="1" applyFont="1" applyFill="1"/>
    <xf numFmtId="0" fontId="4" fillId="6" borderId="0" xfId="0" applyFont="1" applyFill="1"/>
    <xf numFmtId="0" fontId="29" fillId="6" borderId="0" xfId="0" applyFont="1" applyFill="1" applyAlignment="1">
      <alignment horizontal="left"/>
    </xf>
    <xf numFmtId="168" fontId="29" fillId="6" borderId="0" xfId="3" applyNumberFormat="1" applyFont="1" applyFill="1" applyAlignment="1">
      <alignment horizontal="left"/>
    </xf>
    <xf numFmtId="0" fontId="0" fillId="4" borderId="0" xfId="0" applyFill="1"/>
    <xf numFmtId="168" fontId="0" fillId="4" borderId="0" xfId="3" applyNumberFormat="1" applyFont="1" applyFill="1"/>
    <xf numFmtId="0" fontId="0" fillId="4" borderId="0" xfId="0" applyFill="1" applyAlignment="1">
      <alignment horizontal="right"/>
    </xf>
    <xf numFmtId="0" fontId="5" fillId="7" borderId="31" xfId="0" applyFont="1" applyFill="1" applyBorder="1"/>
    <xf numFmtId="168" fontId="5" fillId="7" borderId="32" xfId="3" applyNumberFormat="1" applyFont="1" applyFill="1" applyBorder="1"/>
    <xf numFmtId="0" fontId="0" fillId="7" borderId="0" xfId="0" applyFill="1"/>
    <xf numFmtId="168" fontId="0" fillId="7" borderId="0" xfId="3" applyNumberFormat="1" applyFont="1" applyFill="1"/>
    <xf numFmtId="0" fontId="2" fillId="7" borderId="0" xfId="0" applyFont="1" applyFill="1" applyAlignment="1">
      <alignment horizontal="center"/>
    </xf>
    <xf numFmtId="0" fontId="2" fillId="7" borderId="0" xfId="0" applyFont="1" applyFill="1"/>
    <xf numFmtId="0" fontId="5" fillId="11" borderId="0" xfId="0" applyFont="1" applyFill="1" applyAlignment="1">
      <alignment horizontal="center" vertical="center"/>
    </xf>
    <xf numFmtId="0" fontId="2" fillId="6" borderId="0" xfId="0" applyFont="1" applyFill="1" applyAlignment="1">
      <alignment horizontal="right"/>
    </xf>
    <xf numFmtId="168" fontId="2" fillId="6" borderId="0" xfId="3" applyNumberFormat="1" applyFont="1" applyFill="1" applyAlignment="1">
      <alignment horizontal="right"/>
    </xf>
    <xf numFmtId="168" fontId="0" fillId="2" borderId="0" xfId="3" applyNumberFormat="1" applyFont="1" applyFill="1"/>
    <xf numFmtId="168" fontId="0" fillId="0" borderId="0" xfId="0" applyNumberFormat="1"/>
    <xf numFmtId="0" fontId="31" fillId="0" borderId="0" xfId="0" applyFont="1"/>
    <xf numFmtId="0" fontId="31" fillId="0" borderId="0" xfId="0" pivotButton="1" applyFont="1"/>
    <xf numFmtId="164" fontId="0" fillId="2" borderId="0" xfId="4" applyNumberFormat="1" applyFont="1" applyFill="1"/>
    <xf numFmtId="3" fontId="30" fillId="4" borderId="0" xfId="0" applyNumberFormat="1" applyFont="1" applyFill="1"/>
    <xf numFmtId="0" fontId="30" fillId="4" borderId="5" xfId="0" applyFont="1" applyFill="1" applyBorder="1"/>
    <xf numFmtId="3" fontId="0" fillId="2" borderId="0" xfId="0" applyNumberFormat="1" applyFill="1"/>
    <xf numFmtId="3" fontId="32" fillId="2" borderId="0" xfId="0" applyNumberFormat="1" applyFont="1" applyFill="1"/>
    <xf numFmtId="0" fontId="0" fillId="2" borderId="0" xfId="0" applyFill="1" applyAlignment="1">
      <alignment horizontal="left" indent="2"/>
    </xf>
    <xf numFmtId="3" fontId="33" fillId="2" borderId="0" xfId="0" applyNumberFormat="1" applyFont="1" applyFill="1"/>
    <xf numFmtId="3" fontId="34" fillId="2" borderId="0" xfId="0" applyNumberFormat="1" applyFont="1" applyFill="1"/>
    <xf numFmtId="0" fontId="33" fillId="2" borderId="0" xfId="0" applyFont="1" applyFill="1" applyAlignment="1">
      <alignment horizontal="left"/>
    </xf>
    <xf numFmtId="3" fontId="2" fillId="2" borderId="0" xfId="0" applyNumberFormat="1" applyFont="1" applyFill="1" applyAlignment="1">
      <alignment horizontal="right"/>
    </xf>
    <xf numFmtId="2" fontId="2" fillId="2" borderId="0" xfId="0" applyNumberFormat="1" applyFont="1" applyFill="1" applyAlignment="1">
      <alignment horizontal="right"/>
    </xf>
    <xf numFmtId="0" fontId="2" fillId="2" borderId="0" xfId="0" applyFont="1" applyFill="1" applyAlignment="1">
      <alignment horizontal="right"/>
    </xf>
    <xf numFmtId="0" fontId="2" fillId="2" borderId="0" xfId="0" applyFont="1" applyFill="1" applyAlignment="1">
      <alignment horizontal="left"/>
    </xf>
    <xf numFmtId="0" fontId="35" fillId="4" borderId="33" xfId="0" applyFont="1" applyFill="1" applyBorder="1" applyAlignment="1">
      <alignment horizontal="right"/>
    </xf>
    <xf numFmtId="170" fontId="35" fillId="4" borderId="33" xfId="0" applyNumberFormat="1" applyFont="1" applyFill="1" applyBorder="1" applyAlignment="1">
      <alignment horizontal="right"/>
    </xf>
    <xf numFmtId="0" fontId="36" fillId="4" borderId="34" xfId="0" applyFont="1" applyFill="1" applyBorder="1"/>
    <xf numFmtId="0" fontId="2" fillId="2" borderId="0" xfId="0" applyFont="1" applyFill="1" applyAlignment="1">
      <alignment horizontal="center"/>
    </xf>
    <xf numFmtId="170" fontId="37" fillId="4" borderId="0" xfId="0" applyNumberFormat="1" applyFont="1" applyFill="1"/>
    <xf numFmtId="171" fontId="3" fillId="4" borderId="0" xfId="2" applyNumberFormat="1" applyFont="1" applyFill="1" applyBorder="1"/>
    <xf numFmtId="3" fontId="30" fillId="4" borderId="5" xfId="0" applyNumberFormat="1" applyFont="1" applyFill="1" applyBorder="1"/>
    <xf numFmtId="2" fontId="0" fillId="2" borderId="0" xfId="0" applyNumberFormat="1" applyFill="1"/>
    <xf numFmtId="0" fontId="2" fillId="2" borderId="0" xfId="0" applyFont="1" applyFill="1"/>
    <xf numFmtId="172" fontId="38" fillId="4" borderId="0" xfId="0" applyNumberFormat="1" applyFont="1" applyFill="1"/>
    <xf numFmtId="168" fontId="30" fillId="4" borderId="0" xfId="3" applyNumberFormat="1" applyFont="1" applyFill="1" applyAlignment="1">
      <alignment horizontal="right"/>
    </xf>
    <xf numFmtId="1" fontId="30" fillId="4" borderId="0" xfId="0" applyNumberFormat="1" applyFont="1" applyFill="1"/>
    <xf numFmtId="173" fontId="38" fillId="4" borderId="0" xfId="0" applyNumberFormat="1" applyFont="1" applyFill="1" applyAlignment="1">
      <alignment horizontal="center"/>
    </xf>
    <xf numFmtId="0" fontId="30" fillId="4" borderId="0" xfId="0" applyFont="1" applyFill="1"/>
    <xf numFmtId="0" fontId="3" fillId="4" borderId="0" xfId="0" applyFont="1" applyFill="1"/>
    <xf numFmtId="0" fontId="30" fillId="4" borderId="0" xfId="0" applyFont="1" applyFill="1" applyAlignment="1">
      <alignment horizontal="right"/>
    </xf>
    <xf numFmtId="169" fontId="30" fillId="4" borderId="0" xfId="0" applyNumberFormat="1" applyFont="1" applyFill="1"/>
    <xf numFmtId="0" fontId="30" fillId="4" borderId="5" xfId="4" applyNumberFormat="1" applyFont="1" applyFill="1" applyBorder="1"/>
    <xf numFmtId="0" fontId="3" fillId="4" borderId="0" xfId="0" applyFont="1" applyFill="1" applyAlignment="1">
      <alignment horizontal="right"/>
    </xf>
    <xf numFmtId="0" fontId="12" fillId="4" borderId="0" xfId="0" applyFont="1" applyFill="1"/>
    <xf numFmtId="3" fontId="37" fillId="4" borderId="0" xfId="0" applyNumberFormat="1" applyFont="1" applyFill="1"/>
    <xf numFmtId="0" fontId="0" fillId="4" borderId="9" xfId="0" applyFill="1" applyBorder="1"/>
    <xf numFmtId="0" fontId="0" fillId="4" borderId="8" xfId="0" applyFill="1" applyBorder="1"/>
    <xf numFmtId="0" fontId="12" fillId="4" borderId="8" xfId="0" applyFont="1" applyFill="1" applyBorder="1"/>
    <xf numFmtId="3" fontId="37" fillId="4" borderId="8" xfId="0" applyNumberFormat="1" applyFont="1" applyFill="1" applyBorder="1"/>
    <xf numFmtId="0" fontId="30" fillId="4" borderId="7" xfId="0" applyFont="1" applyFill="1" applyBorder="1"/>
    <xf numFmtId="0" fontId="0" fillId="4" borderId="6" xfId="0" applyFill="1" applyBorder="1"/>
    <xf numFmtId="0" fontId="0" fillId="7" borderId="4" xfId="0" applyFill="1" applyBorder="1"/>
    <xf numFmtId="0" fontId="0" fillId="7" borderId="3" xfId="0" applyFill="1" applyBorder="1"/>
    <xf numFmtId="3" fontId="36" fillId="7" borderId="2" xfId="0" applyNumberFormat="1" applyFont="1" applyFill="1" applyBorder="1"/>
    <xf numFmtId="0" fontId="30" fillId="4" borderId="9" xfId="0" applyFont="1" applyFill="1" applyBorder="1"/>
    <xf numFmtId="170" fontId="30" fillId="4" borderId="0" xfId="0" applyNumberFormat="1" applyFont="1" applyFill="1"/>
    <xf numFmtId="172" fontId="30" fillId="4" borderId="0" xfId="0" applyNumberFormat="1" applyFont="1" applyFill="1" applyAlignment="1">
      <alignment horizontal="right"/>
    </xf>
    <xf numFmtId="168" fontId="30" fillId="4" borderId="8" xfId="3" applyNumberFormat="1" applyFont="1" applyFill="1" applyBorder="1"/>
    <xf numFmtId="168" fontId="39" fillId="4" borderId="0" xfId="3" applyNumberFormat="1" applyFont="1" applyFill="1"/>
    <xf numFmtId="0" fontId="30" fillId="4" borderId="6" xfId="0" applyFont="1" applyFill="1" applyBorder="1"/>
    <xf numFmtId="168" fontId="30" fillId="4" borderId="0" xfId="3" applyNumberFormat="1" applyFont="1" applyFill="1"/>
    <xf numFmtId="169" fontId="30" fillId="4" borderId="6" xfId="0" applyNumberFormat="1" applyFont="1" applyFill="1" applyBorder="1"/>
    <xf numFmtId="165" fontId="0" fillId="4" borderId="0" xfId="0" applyNumberFormat="1" applyFill="1"/>
    <xf numFmtId="0" fontId="30" fillId="4" borderId="35" xfId="0" applyFont="1" applyFill="1" applyBorder="1"/>
    <xf numFmtId="170" fontId="0" fillId="4" borderId="0" xfId="0" applyNumberFormat="1" applyFill="1"/>
    <xf numFmtId="9" fontId="0" fillId="4" borderId="0" xfId="2" applyFont="1" applyFill="1" applyAlignment="1">
      <alignment horizontal="center"/>
    </xf>
    <xf numFmtId="170" fontId="40" fillId="4" borderId="0" xfId="0" applyNumberFormat="1" applyFont="1" applyFill="1"/>
    <xf numFmtId="9" fontId="0" fillId="4" borderId="0" xfId="2" applyFont="1" applyFill="1" applyBorder="1" applyAlignment="1">
      <alignment horizontal="center"/>
    </xf>
    <xf numFmtId="9" fontId="0" fillId="4" borderId="6" xfId="2" applyFont="1" applyFill="1" applyBorder="1" applyAlignment="1"/>
    <xf numFmtId="0" fontId="0" fillId="4" borderId="0" xfId="0" applyFill="1" applyAlignment="1">
      <alignment horizontal="center"/>
    </xf>
    <xf numFmtId="170" fontId="30" fillId="4" borderId="0" xfId="0" applyNumberFormat="1" applyFont="1" applyFill="1" applyAlignment="1">
      <alignment horizontal="right"/>
    </xf>
    <xf numFmtId="3" fontId="30" fillId="4" borderId="0" xfId="4" applyNumberFormat="1" applyFont="1" applyFill="1" applyBorder="1"/>
    <xf numFmtId="0" fontId="0" fillId="4" borderId="0" xfId="0" quotePrefix="1" applyFill="1"/>
    <xf numFmtId="3" fontId="3" fillId="4" borderId="0" xfId="0" applyNumberFormat="1" applyFont="1" applyFill="1"/>
    <xf numFmtId="3" fontId="0" fillId="4" borderId="0" xfId="0" applyNumberFormat="1" applyFill="1"/>
    <xf numFmtId="2" fontId="0" fillId="4" borderId="0" xfId="0" applyNumberFormat="1" applyFill="1"/>
    <xf numFmtId="0" fontId="0" fillId="7" borderId="6" xfId="0" applyFill="1" applyBorder="1"/>
    <xf numFmtId="3" fontId="36" fillId="7" borderId="5" xfId="0" applyNumberFormat="1" applyFont="1" applyFill="1" applyBorder="1"/>
    <xf numFmtId="0" fontId="0" fillId="4" borderId="5" xfId="0" applyFill="1" applyBorder="1"/>
    <xf numFmtId="0" fontId="39" fillId="4" borderId="0" xfId="0" applyFont="1" applyFill="1"/>
    <xf numFmtId="164" fontId="0" fillId="3" borderId="0" xfId="4" applyNumberFormat="1" applyFont="1" applyFill="1"/>
    <xf numFmtId="169" fontId="0" fillId="3" borderId="0" xfId="0" applyNumberFormat="1" applyFill="1"/>
    <xf numFmtId="3" fontId="0" fillId="3" borderId="0" xfId="0" applyNumberFormat="1" applyFill="1"/>
    <xf numFmtId="0" fontId="30" fillId="3" borderId="5" xfId="0" applyFont="1" applyFill="1" applyBorder="1"/>
    <xf numFmtId="0" fontId="3" fillId="3" borderId="0" xfId="0" applyFont="1" applyFill="1" applyAlignment="1">
      <alignment horizontal="right"/>
    </xf>
    <xf numFmtId="0" fontId="30" fillId="3" borderId="0" xfId="0" applyFont="1" applyFill="1" applyAlignment="1">
      <alignment horizontal="right"/>
    </xf>
    <xf numFmtId="0" fontId="30" fillId="3" borderId="5" xfId="4" applyNumberFormat="1" applyFont="1" applyFill="1" applyBorder="1"/>
    <xf numFmtId="169" fontId="30" fillId="3" borderId="0" xfId="0" applyNumberFormat="1" applyFont="1" applyFill="1"/>
    <xf numFmtId="0" fontId="30" fillId="3" borderId="0" xfId="0" applyFont="1" applyFill="1"/>
    <xf numFmtId="0" fontId="3" fillId="3" borderId="0" xfId="0" applyFont="1" applyFill="1"/>
    <xf numFmtId="1" fontId="30" fillId="3" borderId="0" xfId="0" applyNumberFormat="1" applyFont="1" applyFill="1"/>
    <xf numFmtId="173" fontId="38" fillId="3" borderId="0" xfId="0" applyNumberFormat="1" applyFont="1" applyFill="1" applyAlignment="1">
      <alignment horizontal="center"/>
    </xf>
    <xf numFmtId="168" fontId="3" fillId="3" borderId="0" xfId="3" applyNumberFormat="1" applyFont="1" applyFill="1" applyAlignment="1">
      <alignment horizontal="right"/>
    </xf>
    <xf numFmtId="168" fontId="30" fillId="3" borderId="0" xfId="3" applyNumberFormat="1" applyFont="1" applyFill="1" applyAlignment="1">
      <alignment horizontal="right"/>
    </xf>
    <xf numFmtId="170" fontId="38" fillId="3" borderId="0" xfId="0" applyNumberFormat="1" applyFont="1" applyFill="1"/>
    <xf numFmtId="167" fontId="0" fillId="3" borderId="0" xfId="3" applyFont="1" applyFill="1"/>
    <xf numFmtId="170" fontId="37" fillId="3" borderId="0" xfId="0" applyNumberFormat="1" applyFont="1" applyFill="1"/>
    <xf numFmtId="0" fontId="2" fillId="3" borderId="0" xfId="0" applyFont="1" applyFill="1"/>
    <xf numFmtId="3" fontId="30" fillId="3" borderId="5" xfId="0" applyNumberFormat="1" applyFont="1" applyFill="1" applyBorder="1"/>
    <xf numFmtId="171" fontId="3" fillId="3" borderId="0" xfId="2" applyNumberFormat="1" applyFont="1" applyFill="1" applyBorder="1"/>
    <xf numFmtId="165" fontId="0" fillId="3" borderId="0" xfId="0" applyNumberFormat="1" applyFill="1"/>
    <xf numFmtId="172" fontId="0" fillId="3" borderId="0" xfId="0" applyNumberFormat="1" applyFill="1"/>
    <xf numFmtId="0" fontId="31" fillId="3" borderId="34" xfId="0" applyFont="1" applyFill="1" applyBorder="1"/>
    <xf numFmtId="170" fontId="31" fillId="3" borderId="33" xfId="0" applyNumberFormat="1" applyFont="1" applyFill="1" applyBorder="1" applyAlignment="1">
      <alignment horizontal="right"/>
    </xf>
    <xf numFmtId="0" fontId="31" fillId="3" borderId="33" xfId="0" applyFont="1" applyFill="1" applyBorder="1" applyAlignment="1">
      <alignment horizontal="right"/>
    </xf>
    <xf numFmtId="3" fontId="30" fillId="3" borderId="0" xfId="0" applyNumberFormat="1" applyFont="1" applyFill="1"/>
    <xf numFmtId="168" fontId="30" fillId="3" borderId="0" xfId="3" applyNumberFormat="1" applyFont="1" applyFill="1"/>
    <xf numFmtId="2" fontId="0" fillId="3" borderId="0" xfId="0" applyNumberFormat="1" applyFill="1"/>
    <xf numFmtId="0" fontId="42" fillId="3" borderId="0" xfId="0" applyFont="1" applyFill="1"/>
    <xf numFmtId="0" fontId="43" fillId="3" borderId="0" xfId="0" applyFont="1" applyFill="1"/>
    <xf numFmtId="0" fontId="43" fillId="3" borderId="0" xfId="0" applyFont="1" applyFill="1" applyAlignment="1">
      <alignment horizontal="center"/>
    </xf>
    <xf numFmtId="0" fontId="5" fillId="3" borderId="0" xfId="0" applyFont="1" applyFill="1" applyAlignment="1">
      <alignment horizontal="center"/>
    </xf>
    <xf numFmtId="171" fontId="5" fillId="3" borderId="0" xfId="2" applyNumberFormat="1" applyFont="1" applyFill="1" applyAlignment="1">
      <alignment horizontal="center"/>
    </xf>
    <xf numFmtId="0" fontId="43" fillId="3" borderId="0" xfId="0" applyFont="1" applyFill="1" applyAlignment="1">
      <alignment vertical="center"/>
    </xf>
    <xf numFmtId="0" fontId="44" fillId="13" borderId="0" xfId="0" applyFont="1" applyFill="1" applyAlignment="1">
      <alignment vertical="center"/>
    </xf>
    <xf numFmtId="171" fontId="35" fillId="3" borderId="0" xfId="2" applyNumberFormat="1" applyFont="1" applyFill="1" applyAlignment="1">
      <alignment horizontal="center"/>
    </xf>
    <xf numFmtId="0" fontId="44" fillId="13" borderId="0" xfId="0" applyFont="1" applyFill="1" applyAlignment="1">
      <alignment horizontal="center" vertical="center"/>
    </xf>
    <xf numFmtId="0" fontId="30" fillId="3" borderId="0" xfId="0" applyFont="1" applyFill="1" applyAlignment="1">
      <alignment horizontal="center"/>
    </xf>
    <xf numFmtId="0" fontId="35" fillId="3" borderId="0" xfId="0" applyFont="1" applyFill="1" applyAlignment="1">
      <alignment horizontal="center"/>
    </xf>
    <xf numFmtId="0" fontId="5" fillId="3" borderId="39" xfId="0" applyFont="1" applyFill="1" applyBorder="1" applyAlignment="1">
      <alignment horizontal="center"/>
    </xf>
    <xf numFmtId="0" fontId="5" fillId="3" borderId="38" xfId="0" applyFont="1" applyFill="1" applyBorder="1"/>
    <xf numFmtId="0" fontId="30" fillId="3" borderId="15" xfId="0" applyFont="1" applyFill="1" applyBorder="1"/>
    <xf numFmtId="0" fontId="42" fillId="7" borderId="0" xfId="0" applyFont="1" applyFill="1" applyAlignment="1">
      <alignment horizontal="center"/>
    </xf>
    <xf numFmtId="0" fontId="43" fillId="3" borderId="39" xfId="0" applyFont="1" applyFill="1" applyBorder="1" applyAlignment="1">
      <alignment horizontal="center"/>
    </xf>
    <xf numFmtId="0" fontId="5" fillId="3" borderId="15" xfId="0" applyFont="1" applyFill="1" applyBorder="1" applyAlignment="1">
      <alignment horizontal="center"/>
    </xf>
    <xf numFmtId="0" fontId="5" fillId="3" borderId="0" xfId="0" applyFont="1" applyFill="1" applyAlignment="1">
      <alignment vertical="center"/>
    </xf>
    <xf numFmtId="0" fontId="10" fillId="7" borderId="0" xfId="0" applyFont="1" applyFill="1"/>
    <xf numFmtId="0" fontId="10" fillId="3" borderId="0" xfId="0" applyFont="1" applyFill="1" applyAlignment="1">
      <alignment horizontal="left" vertical="center"/>
    </xf>
    <xf numFmtId="0" fontId="10" fillId="12" borderId="37" xfId="0" applyFont="1" applyFill="1" applyBorder="1" applyAlignment="1">
      <alignment horizontal="left" vertical="center"/>
    </xf>
    <xf numFmtId="0" fontId="10" fillId="12" borderId="38" xfId="0" applyFont="1" applyFill="1" applyBorder="1" applyAlignment="1">
      <alignment horizontal="left"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10" fillId="3" borderId="14" xfId="0" applyFont="1" applyFill="1" applyBorder="1" applyAlignment="1">
      <alignment horizontal="left" vertical="center"/>
    </xf>
    <xf numFmtId="0" fontId="10" fillId="3" borderId="15" xfId="0" applyFont="1" applyFill="1" applyBorder="1" applyAlignment="1">
      <alignment horizontal="left" vertical="center"/>
    </xf>
    <xf numFmtId="0" fontId="41" fillId="3" borderId="36" xfId="0" applyFont="1" applyFill="1" applyBorder="1" applyAlignment="1">
      <alignment horizontal="center" vertical="center"/>
    </xf>
    <xf numFmtId="0" fontId="5" fillId="11" borderId="8" xfId="0" applyFont="1" applyFill="1" applyBorder="1" applyAlignment="1">
      <alignment horizontal="center"/>
    </xf>
    <xf numFmtId="0" fontId="36" fillId="7" borderId="2" xfId="0" applyFont="1" applyFill="1" applyBorder="1" applyAlignment="1">
      <alignment horizontal="left"/>
    </xf>
    <xf numFmtId="0" fontId="36" fillId="7" borderId="3" xfId="0" applyFont="1" applyFill="1" applyBorder="1" applyAlignment="1">
      <alignment horizontal="left"/>
    </xf>
    <xf numFmtId="0" fontId="2" fillId="2" borderId="0" xfId="0" applyFont="1" applyFill="1" applyAlignment="1">
      <alignment horizontal="center"/>
    </xf>
    <xf numFmtId="0" fontId="5" fillId="11" borderId="0" xfId="0" applyFont="1" applyFill="1" applyAlignment="1">
      <alignment horizontal="center"/>
    </xf>
    <xf numFmtId="0" fontId="5" fillId="11" borderId="0" xfId="0" applyFont="1" applyFill="1" applyAlignment="1">
      <alignment horizontal="center" vertical="center"/>
    </xf>
    <xf numFmtId="0" fontId="5" fillId="4" borderId="0" xfId="0" applyFont="1" applyFill="1" applyAlignment="1">
      <alignment horizontal="center" vertical="center"/>
    </xf>
    <xf numFmtId="0" fontId="42" fillId="4" borderId="0" xfId="0" applyFont="1" applyFill="1" applyAlignment="1">
      <alignment horizontal="right"/>
    </xf>
    <xf numFmtId="0" fontId="43" fillId="3" borderId="0" xfId="0" applyFont="1" applyFill="1" applyAlignment="1">
      <alignment horizontal="left"/>
    </xf>
    <xf numFmtId="0" fontId="42" fillId="3" borderId="0" xfId="0" applyFont="1" applyFill="1" applyAlignment="1">
      <alignment horizontal="left"/>
    </xf>
    <xf numFmtId="0" fontId="0" fillId="0" borderId="0" xfId="0" applyFill="1"/>
    <xf numFmtId="0" fontId="31" fillId="0" borderId="0" xfId="0" applyFont="1" applyFill="1"/>
    <xf numFmtId="0" fontId="39" fillId="0" borderId="0" xfId="0" applyFont="1" applyFill="1"/>
    <xf numFmtId="168" fontId="0" fillId="0" borderId="0" xfId="0" applyNumberFormat="1" applyFill="1"/>
    <xf numFmtId="0" fontId="0" fillId="0" borderId="0" xfId="0" applyNumberFormat="1"/>
  </cellXfs>
  <cellStyles count="5">
    <cellStyle name="Milliers" xfId="1" builtinId="3"/>
    <cellStyle name="Milliers 2" xfId="3" xr:uid="{23522D1D-9D86-4BE0-8BF5-EE91713AF4FA}"/>
    <cellStyle name="Milliers 2 2" xfId="4" xr:uid="{3C5ED9D3-84DD-452D-9762-5AB939820F18}"/>
    <cellStyle name="Normal" xfId="0" builtinId="0"/>
    <cellStyle name="Pourcentage" xfId="2" builtinId="5"/>
  </cellStyles>
  <dxfs count="770">
    <dxf>
      <font>
        <b/>
      </font>
    </dxf>
    <dxf>
      <font>
        <color theme="0" tint="-4.9989318521683403E-2"/>
      </font>
    </dxf>
    <dxf>
      <numFmt numFmtId="168" formatCode="_(* #,##0_);_(* \(#,##0\);_(* &quot;-&quot;??_);_(@_)"/>
    </dxf>
    <dxf>
      <font>
        <b/>
      </font>
    </dxf>
    <dxf>
      <font>
        <b/>
      </font>
    </dxf>
    <dxf>
      <font>
        <color theme="0" tint="-4.9989318521683403E-2"/>
      </font>
    </dxf>
    <dxf>
      <font>
        <color theme="0" tint="-4.9989318521683403E-2"/>
      </font>
    </dxf>
    <dxf>
      <font>
        <b/>
      </font>
    </dxf>
    <dxf>
      <font>
        <b/>
      </font>
    </dxf>
    <dxf>
      <font>
        <color theme="0" tint="-4.9989318521683403E-2"/>
      </font>
    </dxf>
    <dxf>
      <font>
        <color theme="0" tint="-4.9989318521683403E-2"/>
      </font>
    </dxf>
    <dxf>
      <font>
        <color theme="0" tint="-4.9989318521683403E-2"/>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168" formatCode="_(* #,##0_);_(* \(#,##0\);_(* &quot;-&quot;??_);_(@_)"/>
    </dxf>
    <dxf>
      <font>
        <color theme="0" tint="-4.9989318521683403E-2"/>
      </font>
    </dxf>
    <dxf>
      <font>
        <color theme="0" tint="-4.9989318521683403E-2"/>
      </font>
    </dxf>
    <dxf>
      <font>
        <color theme="0" tint="-4.9989318521683403E-2"/>
      </font>
    </dxf>
    <dxf>
      <font>
        <b/>
      </font>
    </dxf>
    <dxf>
      <font>
        <b/>
      </font>
    </dxf>
    <dxf>
      <font>
        <b/>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168" formatCode="_(* #,##0_);_(* \(#,##0\);_(* &quot;-&quot;??_);_(@_)"/>
    </dxf>
    <dxf>
      <font>
        <b/>
      </font>
    </dxf>
    <dxf>
      <font>
        <color theme="0" tint="-4.9989318521683403E-2"/>
      </font>
    </dxf>
    <dxf>
      <font>
        <b/>
      </font>
    </dxf>
    <dxf>
      <font>
        <color theme="0" tint="-4.9989318521683403E-2"/>
      </font>
    </dxf>
    <dxf>
      <fill>
        <patternFill patternType="solid">
          <bgColor rgb="FF404040"/>
        </patternFill>
      </fill>
    </dxf>
    <dxf>
      <fill>
        <patternFill>
          <bgColor rgb="FF505050"/>
        </patternFill>
      </fill>
    </dxf>
    <dxf>
      <font>
        <color theme="0" tint="-0.249977111117893"/>
      </font>
    </dxf>
    <dxf>
      <fill>
        <patternFill>
          <bgColor rgb="FF505050"/>
        </patternFill>
      </fill>
    </dxf>
    <dxf>
      <fill>
        <patternFill>
          <bgColor rgb="FF505050"/>
        </patternFill>
      </fill>
    </dxf>
    <dxf>
      <fill>
        <patternFill>
          <bgColor rgb="FF505050"/>
        </patternFill>
      </fill>
    </dxf>
    <dxf>
      <fill>
        <patternFill>
          <bgColor rgb="FF505050"/>
        </patternFill>
      </fill>
    </dxf>
    <dxf>
      <fill>
        <patternFill>
          <bgColor rgb="FF505050"/>
        </patternFill>
      </fill>
    </dxf>
    <dxf>
      <fill>
        <patternFill>
          <bgColor rgb="FF505050"/>
        </patternFill>
      </fill>
    </dxf>
    <dxf>
      <fill>
        <patternFill>
          <bgColor rgb="FF505050"/>
        </patternFill>
      </fill>
    </dxf>
    <dxf>
      <fill>
        <patternFill>
          <bgColor rgb="FF505050"/>
        </patternFill>
      </fill>
    </dxf>
    <dxf>
      <fill>
        <patternFill>
          <bgColor rgb="FF505050"/>
        </patternFill>
      </fill>
    </dxf>
    <dxf>
      <fill>
        <patternFill>
          <bgColor rgb="FF505050"/>
        </patternFill>
      </fill>
    </dxf>
    <dxf>
      <font>
        <color theme="0"/>
      </font>
    </dxf>
    <dxf>
      <font>
        <color theme="0"/>
      </font>
    </dxf>
    <dxf>
      <font>
        <b/>
      </font>
    </dxf>
    <dxf>
      <font>
        <b/>
      </font>
    </dxf>
    <dxf>
      <alignment horizontal="right"/>
    </dxf>
    <dxf>
      <fill>
        <patternFill>
          <bgColor theme="1" tint="0.249977111117893"/>
        </patternFill>
      </fill>
    </dxf>
    <dxf>
      <fill>
        <patternFill>
          <bgColor theme="1" tint="0.249977111117893"/>
        </patternFill>
      </fill>
    </dxf>
    <dxf>
      <font>
        <color rgb="FFFFC000"/>
      </font>
    </dxf>
    <dxf>
      <font>
        <color rgb="FFFFC000"/>
      </font>
    </dxf>
    <dxf>
      <font>
        <color rgb="FFFFC000"/>
      </font>
    </dxf>
    <dxf>
      <font>
        <color rgb="FFFFC000"/>
      </font>
    </dxf>
    <dxf>
      <font>
        <b/>
      </font>
    </dxf>
    <dxf>
      <font>
        <b/>
      </font>
    </dxf>
    <dxf>
      <font>
        <color theme="0" tint="-4.9989318521683403E-2"/>
      </font>
    </dxf>
    <dxf>
      <font>
        <color theme="0" tint="-4.9989318521683403E-2"/>
      </font>
    </dxf>
    <dxf>
      <font>
        <color theme="0" tint="-4.9989318521683403E-2"/>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168" formatCode="_(* #,##0_);_(* \(#,##0\);_(* &quot;-&quot;??_);_(@_)"/>
    </dxf>
    <dxf>
      <font>
        <color theme="0" tint="-4.9989318521683403E-2"/>
      </font>
    </dxf>
    <dxf>
      <font>
        <color theme="0" tint="-4.9989318521683403E-2"/>
      </font>
    </dxf>
    <dxf>
      <font>
        <color theme="0" tint="-4.9989318521683403E-2"/>
      </font>
    </dxf>
    <dxf>
      <font>
        <b/>
      </font>
    </dxf>
    <dxf>
      <font>
        <b/>
      </font>
    </dxf>
    <dxf>
      <font>
        <b/>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font>
    </dxf>
    <dxf>
      <font>
        <b/>
      </font>
    </dxf>
    <dxf>
      <font>
        <color theme="0" tint="-4.9989318521683403E-2"/>
      </font>
    </dxf>
    <dxf>
      <font>
        <color theme="0" tint="-4.9989318521683403E-2"/>
      </font>
    </dxf>
    <dxf>
      <font>
        <color theme="0" tint="-4.9989318521683403E-2"/>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168" formatCode="_(* #,##0_);_(* \(#,##0\);_(* &quot;-&quot;??_);_(@_)"/>
    </dxf>
    <dxf>
      <font>
        <color theme="0" tint="-4.9989318521683403E-2"/>
      </font>
    </dxf>
    <dxf>
      <font>
        <color theme="0" tint="-4.9989318521683403E-2"/>
      </font>
    </dxf>
    <dxf>
      <font>
        <color theme="0" tint="-4.9989318521683403E-2"/>
      </font>
    </dxf>
    <dxf>
      <font>
        <b/>
      </font>
    </dxf>
    <dxf>
      <font>
        <b/>
      </font>
    </dxf>
    <dxf>
      <font>
        <b/>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font>
    </dxf>
    <dxf>
      <font>
        <b/>
      </font>
    </dxf>
    <dxf>
      <font>
        <color theme="0" tint="-4.9989318521683403E-2"/>
      </font>
    </dxf>
    <dxf>
      <font>
        <color theme="0" tint="-4.9989318521683403E-2"/>
      </font>
    </dxf>
    <dxf>
      <font>
        <color theme="0" tint="-4.9989318521683403E-2"/>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font>
    </dxf>
    <dxf>
      <font>
        <b/>
      </font>
    </dxf>
    <dxf>
      <font>
        <color theme="0" tint="-4.9989318521683403E-2"/>
      </font>
    </dxf>
    <dxf>
      <font>
        <color theme="0" tint="-4.9989318521683403E-2"/>
      </font>
    </dxf>
    <dxf>
      <font>
        <color theme="0" tint="-4.9989318521683403E-2"/>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404040"/>
        </patternFill>
      </fill>
    </dxf>
    <dxf>
      <fill>
        <patternFill>
          <bgColor rgb="FF505050"/>
        </patternFill>
      </fill>
    </dxf>
    <dxf>
      <font>
        <color theme="0" tint="-0.249977111117893"/>
      </font>
    </dxf>
    <dxf>
      <fill>
        <patternFill>
          <bgColor rgb="FF505050"/>
        </patternFill>
      </fill>
    </dxf>
    <dxf>
      <fill>
        <patternFill>
          <bgColor rgb="FF505050"/>
        </patternFill>
      </fill>
    </dxf>
    <dxf>
      <fill>
        <patternFill>
          <bgColor rgb="FF505050"/>
        </patternFill>
      </fill>
    </dxf>
    <dxf>
      <fill>
        <patternFill>
          <bgColor rgb="FF505050"/>
        </patternFill>
      </fill>
    </dxf>
    <dxf>
      <fill>
        <patternFill>
          <bgColor rgb="FF505050"/>
        </patternFill>
      </fill>
    </dxf>
    <dxf>
      <fill>
        <patternFill>
          <bgColor rgb="FF505050"/>
        </patternFill>
      </fill>
    </dxf>
    <dxf>
      <fill>
        <patternFill>
          <bgColor rgb="FF505050"/>
        </patternFill>
      </fill>
    </dxf>
    <dxf>
      <fill>
        <patternFill>
          <bgColor rgb="FF505050"/>
        </patternFill>
      </fill>
    </dxf>
    <dxf>
      <fill>
        <patternFill>
          <bgColor rgb="FF505050"/>
        </patternFill>
      </fill>
    </dxf>
    <dxf>
      <fill>
        <patternFill>
          <bgColor rgb="FF505050"/>
        </patternFill>
      </fill>
    </dxf>
    <dxf>
      <font>
        <color theme="0"/>
      </font>
    </dxf>
    <dxf>
      <font>
        <color theme="0"/>
      </font>
    </dxf>
    <dxf>
      <font>
        <b/>
      </font>
    </dxf>
    <dxf>
      <font>
        <b/>
      </font>
    </dxf>
    <dxf>
      <alignment horizontal="right"/>
    </dxf>
    <dxf>
      <fill>
        <patternFill>
          <bgColor theme="1" tint="0.249977111117893"/>
        </patternFill>
      </fill>
    </dxf>
    <dxf>
      <fill>
        <patternFill>
          <bgColor theme="1" tint="0.249977111117893"/>
        </patternFill>
      </fill>
    </dxf>
    <dxf>
      <font>
        <color rgb="FFFFC000"/>
      </font>
    </dxf>
    <dxf>
      <font>
        <color rgb="FFFFC000"/>
      </font>
    </dxf>
    <dxf>
      <font>
        <color rgb="FFFFC000"/>
      </font>
    </dxf>
    <dxf>
      <font>
        <color rgb="FFFFC000"/>
      </font>
    </dxf>
    <dxf>
      <fill>
        <patternFill patternType="solid">
          <bgColor rgb="FF404040"/>
        </patternFill>
      </fill>
    </dxf>
    <dxf>
      <fill>
        <patternFill>
          <bgColor rgb="FF505050"/>
        </patternFill>
      </fill>
    </dxf>
    <dxf>
      <font>
        <color theme="0" tint="-0.249977111117893"/>
      </font>
    </dxf>
    <dxf>
      <fill>
        <patternFill>
          <bgColor rgb="FF505050"/>
        </patternFill>
      </fill>
    </dxf>
    <dxf>
      <fill>
        <patternFill>
          <bgColor rgb="FF505050"/>
        </patternFill>
      </fill>
    </dxf>
    <dxf>
      <fill>
        <patternFill>
          <bgColor rgb="FF505050"/>
        </patternFill>
      </fill>
    </dxf>
    <dxf>
      <fill>
        <patternFill>
          <bgColor rgb="FF505050"/>
        </patternFill>
      </fill>
    </dxf>
    <dxf>
      <fill>
        <patternFill>
          <bgColor rgb="FF505050"/>
        </patternFill>
      </fill>
    </dxf>
    <dxf>
      <fill>
        <patternFill>
          <bgColor rgb="FF505050"/>
        </patternFill>
      </fill>
    </dxf>
    <dxf>
      <fill>
        <patternFill>
          <bgColor rgb="FF505050"/>
        </patternFill>
      </fill>
    </dxf>
    <dxf>
      <fill>
        <patternFill>
          <bgColor rgb="FF505050"/>
        </patternFill>
      </fill>
    </dxf>
    <dxf>
      <fill>
        <patternFill>
          <bgColor rgb="FF505050"/>
        </patternFill>
      </fill>
    </dxf>
    <dxf>
      <fill>
        <patternFill>
          <bgColor rgb="FF505050"/>
        </patternFill>
      </fill>
    </dxf>
    <dxf>
      <font>
        <color theme="0"/>
      </font>
    </dxf>
    <dxf>
      <font>
        <color theme="0"/>
      </font>
    </dxf>
    <dxf>
      <font>
        <b/>
      </font>
    </dxf>
    <dxf>
      <font>
        <b/>
      </font>
    </dxf>
    <dxf>
      <alignment horizontal="right"/>
    </dxf>
    <dxf>
      <fill>
        <patternFill>
          <bgColor theme="1" tint="0.249977111117893"/>
        </patternFill>
      </fill>
    </dxf>
    <dxf>
      <fill>
        <patternFill>
          <bgColor theme="1" tint="0.249977111117893"/>
        </patternFill>
      </fill>
    </dxf>
    <dxf>
      <font>
        <color rgb="FFFFC000"/>
      </font>
    </dxf>
    <dxf>
      <font>
        <color rgb="FFFFC000"/>
      </font>
    </dxf>
    <dxf>
      <font>
        <color rgb="FFFFC000"/>
      </font>
    </dxf>
    <dxf>
      <font>
        <color rgb="FFFFC000"/>
      </font>
    </dxf>
    <dxf>
      <fill>
        <patternFill patternType="solid">
          <bgColor rgb="FF404040"/>
        </patternFill>
      </fill>
    </dxf>
    <dxf>
      <fill>
        <patternFill>
          <bgColor rgb="FF505050"/>
        </patternFill>
      </fill>
    </dxf>
    <dxf>
      <font>
        <color theme="0" tint="-0.249977111117893"/>
      </font>
    </dxf>
    <dxf>
      <fill>
        <patternFill>
          <bgColor rgb="FF505050"/>
        </patternFill>
      </fill>
    </dxf>
    <dxf>
      <fill>
        <patternFill>
          <bgColor rgb="FF505050"/>
        </patternFill>
      </fill>
    </dxf>
    <dxf>
      <fill>
        <patternFill>
          <bgColor rgb="FF505050"/>
        </patternFill>
      </fill>
    </dxf>
    <dxf>
      <fill>
        <patternFill>
          <bgColor rgb="FF505050"/>
        </patternFill>
      </fill>
    </dxf>
    <dxf>
      <fill>
        <patternFill>
          <bgColor rgb="FF505050"/>
        </patternFill>
      </fill>
    </dxf>
    <dxf>
      <fill>
        <patternFill>
          <bgColor rgb="FF505050"/>
        </patternFill>
      </fill>
    </dxf>
    <dxf>
      <fill>
        <patternFill>
          <bgColor rgb="FF505050"/>
        </patternFill>
      </fill>
    </dxf>
    <dxf>
      <fill>
        <patternFill>
          <bgColor rgb="FF505050"/>
        </patternFill>
      </fill>
    </dxf>
    <dxf>
      <fill>
        <patternFill>
          <bgColor rgb="FF505050"/>
        </patternFill>
      </fill>
    </dxf>
    <dxf>
      <fill>
        <patternFill>
          <bgColor rgb="FF505050"/>
        </patternFill>
      </fill>
    </dxf>
    <dxf>
      <font>
        <color theme="0"/>
      </font>
    </dxf>
    <dxf>
      <font>
        <color theme="0"/>
      </font>
    </dxf>
    <dxf>
      <font>
        <b/>
      </font>
    </dxf>
    <dxf>
      <font>
        <b/>
      </font>
    </dxf>
    <dxf>
      <alignment horizontal="right"/>
    </dxf>
    <dxf>
      <fill>
        <patternFill>
          <bgColor theme="1" tint="0.249977111117893"/>
        </patternFill>
      </fill>
    </dxf>
    <dxf>
      <fill>
        <patternFill>
          <bgColor theme="1" tint="0.249977111117893"/>
        </patternFill>
      </fill>
    </dxf>
    <dxf>
      <font>
        <color rgb="FFFFC000"/>
      </font>
    </dxf>
    <dxf>
      <font>
        <color rgb="FFFFC000"/>
      </font>
    </dxf>
    <dxf>
      <font>
        <color rgb="FFFFC000"/>
      </font>
    </dxf>
    <dxf>
      <font>
        <color rgb="FFFFC000"/>
      </font>
    </dxf>
    <dxf>
      <font>
        <b/>
      </font>
    </dxf>
    <dxf>
      <font>
        <color theme="0" tint="-4.9989318521683403E-2"/>
      </font>
    </dxf>
    <dxf>
      <font>
        <b/>
      </font>
    </dxf>
    <dxf>
      <font>
        <color theme="0" tint="-4.9989318521683403E-2"/>
      </font>
    </dxf>
    <dxf>
      <numFmt numFmtId="168" formatCode="_(* #,##0_);_(* \(#,##0\);_(* &quot;-&quot;??_);_(@_)"/>
    </dxf>
    <dxf>
      <numFmt numFmtId="168" formatCode="_(* #,##0_);_(* \(#,##0\);_(* &quot;-&quot;??_);_(@_)"/>
    </dxf>
    <dxf>
      <font>
        <color theme="0" tint="-4.9989318521683403E-2"/>
      </font>
    </dxf>
    <dxf>
      <font>
        <color theme="0" tint="-4.9989318521683403E-2"/>
      </font>
    </dxf>
    <dxf>
      <font>
        <color theme="0" tint="-4.9989318521683403E-2"/>
      </font>
    </dxf>
    <dxf>
      <font>
        <b/>
      </font>
    </dxf>
    <dxf>
      <font>
        <b/>
      </font>
    </dxf>
    <dxf>
      <font>
        <b/>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font>
    </dxf>
    <dxf>
      <font>
        <b/>
      </font>
    </dxf>
    <dxf>
      <font>
        <color theme="0" tint="-4.9989318521683403E-2"/>
      </font>
    </dxf>
    <dxf>
      <font>
        <color theme="0" tint="-4.9989318521683403E-2"/>
      </font>
    </dxf>
    <dxf>
      <font>
        <color theme="0" tint="-4.9989318521683403E-2"/>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168" formatCode="_(* #,##0_);_(* \(#,##0\);_(* &quot;-&quot;??_);_(@_)"/>
    </dxf>
    <dxf>
      <font>
        <b/>
      </font>
    </dxf>
    <dxf>
      <font>
        <b/>
      </font>
    </dxf>
    <dxf>
      <font>
        <color theme="0" tint="-4.9989318521683403E-2"/>
      </font>
    </dxf>
    <dxf>
      <font>
        <color theme="0" tint="-4.9989318521683403E-2"/>
      </font>
    </dxf>
    <dxf>
      <font>
        <b/>
      </font>
    </dxf>
    <dxf>
      <font>
        <color theme="0" tint="-4.9989318521683403E-2"/>
      </font>
    </dxf>
    <dxf>
      <fill>
        <patternFill>
          <bgColor theme="9"/>
        </patternFill>
      </fill>
    </dxf>
    <dxf>
      <fill>
        <patternFill>
          <bgColor theme="9" tint="0.39994506668294322"/>
        </patternFill>
      </fill>
    </dxf>
    <dxf>
      <fill>
        <patternFill>
          <bgColor theme="5" tint="0.39994506668294322"/>
        </patternFill>
      </fill>
    </dxf>
    <dxf>
      <fill>
        <patternFill>
          <bgColor rgb="FFC00000"/>
        </patternFill>
      </fill>
    </dxf>
    <dxf>
      <font>
        <b/>
        <i val="0"/>
        <color rgb="FFCC0000"/>
      </font>
    </dxf>
    <dxf>
      <font>
        <b/>
        <i val="0"/>
        <color theme="9" tint="0.39994506668294322"/>
      </font>
    </dxf>
    <dxf>
      <font>
        <b/>
        <i val="0"/>
        <color rgb="FFE57C79"/>
      </font>
    </dxf>
    <dxf>
      <font>
        <b/>
        <i val="0"/>
        <color theme="9" tint="-0.24994659260841701"/>
      </font>
    </dxf>
    <dxf>
      <fill>
        <patternFill>
          <bgColor rgb="FF36BC6C"/>
        </patternFill>
      </fill>
    </dxf>
    <dxf>
      <fill>
        <patternFill>
          <bgColor rgb="FFCDE896"/>
        </patternFill>
      </fill>
    </dxf>
    <dxf>
      <fill>
        <patternFill>
          <bgColor rgb="FFF5C267"/>
        </patternFill>
      </fill>
    </dxf>
    <dxf>
      <fill>
        <patternFill>
          <bgColor rgb="FFFB8383"/>
        </patternFill>
      </fill>
    </dxf>
    <dxf>
      <font>
        <b/>
        <i val="0"/>
        <color theme="9" tint="0.39994506668294322"/>
      </font>
    </dxf>
    <dxf>
      <font>
        <b/>
        <i val="0"/>
        <color rgb="FFE57C79"/>
      </font>
    </dxf>
    <dxf>
      <font>
        <b/>
        <i val="0"/>
        <color rgb="FFFFA7A7"/>
      </font>
      <fill>
        <patternFill>
          <bgColor rgb="FF505050"/>
        </patternFill>
      </fill>
    </dxf>
    <dxf>
      <font>
        <color theme="9" tint="0.39994506668294322"/>
      </font>
      <fill>
        <patternFill>
          <bgColor rgb="FF505050"/>
        </patternFill>
      </fill>
    </dxf>
    <dxf>
      <font>
        <color rgb="FFFFA7A7"/>
      </font>
    </dxf>
    <dxf>
      <font>
        <color rgb="FFFFA7A7"/>
      </font>
    </dxf>
    <dxf>
      <font>
        <b/>
        <i val="0"/>
        <color rgb="FFFFA7A7"/>
      </font>
      <fill>
        <patternFill>
          <bgColor rgb="FF505050"/>
        </patternFill>
      </fill>
    </dxf>
    <dxf>
      <font>
        <color theme="9" tint="0.39994506668294322"/>
      </font>
      <fill>
        <patternFill>
          <bgColor rgb="FF505050"/>
        </patternFill>
      </fill>
    </dxf>
    <dxf>
      <font>
        <color rgb="FFFFA7A7"/>
      </font>
    </dxf>
    <dxf>
      <font>
        <color rgb="FFFFA7A7"/>
      </font>
    </dxf>
    <dxf>
      <font>
        <b/>
        <i val="0"/>
        <color rgb="FFFFA7A7"/>
      </font>
      <fill>
        <patternFill>
          <bgColor rgb="FF505050"/>
        </patternFill>
      </fill>
    </dxf>
    <dxf>
      <font>
        <color theme="9" tint="0.39994506668294322"/>
      </font>
      <fill>
        <patternFill>
          <bgColor rgb="FF505050"/>
        </patternFill>
      </fill>
    </dxf>
    <dxf>
      <font>
        <b/>
        <i val="0"/>
        <color rgb="FFFFA7A7"/>
      </font>
      <fill>
        <patternFill>
          <bgColor rgb="FF505050"/>
        </patternFill>
      </fill>
    </dxf>
    <dxf>
      <font>
        <color theme="9" tint="0.39994506668294322"/>
      </font>
      <fill>
        <patternFill>
          <bgColor rgb="FF505050"/>
        </patternFill>
      </fill>
    </dxf>
    <dxf>
      <font>
        <color rgb="FFFFA7A7"/>
      </font>
    </dxf>
    <dxf>
      <font>
        <color rgb="FFFFA7A7"/>
      </font>
    </dxf>
    <dxf>
      <font>
        <b/>
        <i val="0"/>
        <color rgb="FFFFA7A7"/>
      </font>
      <fill>
        <patternFill>
          <bgColor rgb="FF505050"/>
        </patternFill>
      </fill>
    </dxf>
    <dxf>
      <font>
        <color theme="9" tint="0.39994506668294322"/>
      </font>
      <fill>
        <patternFill>
          <bgColor rgb="FF505050"/>
        </patternFill>
      </fill>
    </dxf>
    <dxf>
      <font>
        <color rgb="FFFFA7A7"/>
      </font>
    </dxf>
    <dxf>
      <font>
        <b/>
        <i val="0"/>
        <color rgb="FFFFA7A7"/>
      </font>
      <fill>
        <patternFill>
          <bgColor rgb="FF505050"/>
        </patternFill>
      </fill>
    </dxf>
    <dxf>
      <font>
        <color theme="9" tint="0.39994506668294322"/>
      </font>
      <fill>
        <patternFill>
          <bgColor rgb="FF505050"/>
        </patternFill>
      </fill>
    </dxf>
    <dxf>
      <font>
        <color rgb="FFFFA7A7"/>
      </font>
    </dxf>
    <dxf>
      <font>
        <b/>
        <i val="0"/>
        <color rgb="FFFFA7A7"/>
      </font>
      <fill>
        <patternFill>
          <bgColor rgb="FF505050"/>
        </patternFill>
      </fill>
    </dxf>
    <dxf>
      <font>
        <color theme="9" tint="0.39994506668294322"/>
      </font>
      <fill>
        <patternFill>
          <bgColor rgb="FF505050"/>
        </patternFill>
      </fill>
    </dxf>
    <dxf>
      <font>
        <color rgb="FFFFA7A7"/>
      </font>
    </dxf>
    <dxf>
      <fill>
        <patternFill patternType="solid">
          <fgColor indexed="64"/>
          <bgColor theme="1" tint="0.249977111117893"/>
        </patternFill>
      </fill>
    </dxf>
    <dxf>
      <fill>
        <patternFill patternType="solid">
          <fgColor indexed="64"/>
          <bgColor theme="1" tint="0.249977111117893"/>
        </patternFill>
      </fill>
    </dxf>
    <dxf>
      <fill>
        <patternFill patternType="solid">
          <fgColor indexed="64"/>
          <bgColor theme="1" tint="0.249977111117893"/>
        </patternFill>
      </fill>
    </dxf>
    <dxf>
      <fill>
        <patternFill patternType="solid">
          <fgColor indexed="64"/>
          <bgColor theme="1" tint="0.249977111117893"/>
        </patternFill>
      </fill>
    </dxf>
    <dxf>
      <fill>
        <patternFill patternType="solid">
          <fgColor indexed="64"/>
          <bgColor theme="1" tint="0.249977111117893"/>
        </patternFill>
      </fill>
    </dxf>
    <dxf>
      <font>
        <b val="0"/>
        <i val="0"/>
        <strike val="0"/>
        <condense val="0"/>
        <extend val="0"/>
        <outline val="0"/>
        <shadow val="0"/>
        <u val="none"/>
        <vertAlign val="baseline"/>
        <sz val="11"/>
        <color theme="1"/>
        <name val="Aptos Narrow"/>
        <family val="2"/>
        <scheme val="minor"/>
      </font>
      <numFmt numFmtId="168" formatCode="_(* #,##0_);_(* \(#,##0\);_(* &quot;-&quot;??_);_(@_)"/>
      <fill>
        <patternFill patternType="solid">
          <fgColor indexed="64"/>
          <bgColor theme="1" tint="0.249977111117893"/>
        </patternFill>
      </fill>
    </dxf>
    <dxf>
      <fill>
        <patternFill patternType="solid">
          <fgColor indexed="64"/>
          <bgColor theme="1" tint="0.249977111117893"/>
        </patternFill>
      </fill>
    </dxf>
    <dxf>
      <fill>
        <patternFill patternType="solid">
          <fgColor indexed="64"/>
          <bgColor theme="1" tint="0.249977111117893"/>
        </patternFill>
      </fill>
    </dxf>
    <dxf>
      <fill>
        <patternFill patternType="solid">
          <fgColor indexed="64"/>
          <bgColor theme="1" tint="0.249977111117893"/>
        </patternFill>
      </fill>
    </dxf>
    <dxf>
      <font>
        <b/>
        <i val="0"/>
        <strike val="0"/>
        <condense val="0"/>
        <extend val="0"/>
        <outline val="0"/>
        <shadow val="0"/>
        <u val="none"/>
        <vertAlign val="baseline"/>
        <sz val="11"/>
        <color theme="0"/>
        <name val="Aptos Narrow"/>
        <family val="2"/>
        <scheme val="minor"/>
      </font>
      <fill>
        <patternFill patternType="solid">
          <fgColor indexed="64"/>
          <bgColor theme="1" tint="0.34998626667073579"/>
        </patternFill>
      </fill>
      <border diagonalUp="0" diagonalDown="0" outline="0">
        <left style="thin">
          <color theme="0"/>
        </left>
        <right style="thin">
          <color theme="0"/>
        </right>
        <top/>
        <bottom/>
      </border>
    </dxf>
    <dxf>
      <font>
        <b val="0"/>
        <i val="0"/>
        <strike val="0"/>
        <condense val="0"/>
        <extend val="0"/>
        <outline val="0"/>
        <shadow val="0"/>
        <u val="none"/>
        <vertAlign val="baseline"/>
        <sz val="8"/>
        <color rgb="FFDDDDDD"/>
        <name val="Arial"/>
        <family val="2"/>
        <scheme val="none"/>
      </font>
      <fill>
        <patternFill patternType="solid">
          <fgColor indexed="64"/>
          <bgColor rgb="FF111111"/>
        </patternFill>
      </fill>
      <alignment horizontal="general" vertical="center" textRotation="0" wrapText="1" indent="0" justifyLastLine="0" shrinkToFit="0" readingOrder="0"/>
      <border diagonalUp="0" diagonalDown="0">
        <left style="medium">
          <color rgb="FF555555"/>
        </left>
        <right style="medium">
          <color rgb="FF555555"/>
        </right>
        <top style="medium">
          <color rgb="FF555555"/>
        </top>
        <bottom style="medium">
          <color rgb="FF555555"/>
        </bottom>
        <vertical/>
        <horizontal/>
      </border>
    </dxf>
    <dxf>
      <font>
        <b val="0"/>
        <i val="0"/>
        <strike val="0"/>
        <condense val="0"/>
        <extend val="0"/>
        <outline val="0"/>
        <shadow val="0"/>
        <u val="none"/>
        <vertAlign val="baseline"/>
        <sz val="8"/>
        <color rgb="FFDDDDDD"/>
        <name val="Arial"/>
        <family val="2"/>
        <scheme val="none"/>
      </font>
      <fill>
        <patternFill patternType="solid">
          <fgColor indexed="64"/>
          <bgColor rgb="FF111111"/>
        </patternFill>
      </fill>
      <alignment horizontal="general" vertical="center" textRotation="0" wrapText="1" indent="0" justifyLastLine="0" shrinkToFit="0" readingOrder="0"/>
      <border diagonalUp="0" diagonalDown="0">
        <left style="medium">
          <color rgb="FF555555"/>
        </left>
        <right style="medium">
          <color rgb="FF555555"/>
        </right>
        <top style="medium">
          <color rgb="FF555555"/>
        </top>
        <bottom style="medium">
          <color rgb="FF555555"/>
        </bottom>
        <vertical/>
        <horizontal/>
      </border>
    </dxf>
    <dxf>
      <font>
        <b val="0"/>
        <i val="0"/>
        <strike val="0"/>
        <condense val="0"/>
        <extend val="0"/>
        <outline val="0"/>
        <shadow val="0"/>
        <u val="none"/>
        <vertAlign val="baseline"/>
        <sz val="8"/>
        <color rgb="FFDDDDDD"/>
        <name val="Arial"/>
        <family val="2"/>
        <scheme val="none"/>
      </font>
      <fill>
        <patternFill patternType="solid">
          <fgColor indexed="64"/>
          <bgColor rgb="FF111111"/>
        </patternFill>
      </fill>
      <alignment horizontal="general" vertical="center" textRotation="0" wrapText="1" indent="0" justifyLastLine="0" shrinkToFit="0" readingOrder="0"/>
      <border diagonalUp="0" diagonalDown="0">
        <left style="medium">
          <color rgb="FF555555"/>
        </left>
        <right style="medium">
          <color rgb="FF555555"/>
        </right>
        <top style="medium">
          <color rgb="FF555555"/>
        </top>
        <bottom style="medium">
          <color rgb="FF555555"/>
        </bottom>
        <vertical/>
        <horizontal/>
      </border>
    </dxf>
    <dxf>
      <font>
        <b val="0"/>
        <i val="0"/>
        <strike val="0"/>
        <condense val="0"/>
        <extend val="0"/>
        <outline val="0"/>
        <shadow val="0"/>
        <u val="none"/>
        <vertAlign val="baseline"/>
        <sz val="8"/>
        <color rgb="FFDDDDDD"/>
        <name val="Arial"/>
        <family val="2"/>
        <scheme val="none"/>
      </font>
      <fill>
        <patternFill patternType="solid">
          <fgColor indexed="64"/>
          <bgColor rgb="FF111111"/>
        </patternFill>
      </fill>
      <alignment horizontal="general" vertical="center" textRotation="0" wrapText="1" indent="0" justifyLastLine="0" shrinkToFit="0" readingOrder="0"/>
      <border diagonalUp="0" diagonalDown="0">
        <left style="medium">
          <color rgb="FF555555"/>
        </left>
        <right style="medium">
          <color rgb="FF555555"/>
        </right>
        <top style="medium">
          <color rgb="FF555555"/>
        </top>
        <bottom style="medium">
          <color rgb="FF555555"/>
        </bottom>
        <vertical/>
        <horizontal/>
      </border>
    </dxf>
    <dxf>
      <font>
        <b val="0"/>
        <i val="0"/>
        <strike val="0"/>
        <condense val="0"/>
        <extend val="0"/>
        <outline val="0"/>
        <shadow val="0"/>
        <u val="none"/>
        <vertAlign val="baseline"/>
        <sz val="8"/>
        <color rgb="FFDDDDDD"/>
        <name val="Arial"/>
        <family val="2"/>
        <scheme val="none"/>
      </font>
      <fill>
        <patternFill patternType="solid">
          <fgColor indexed="64"/>
          <bgColor rgb="FF111111"/>
        </patternFill>
      </fill>
      <alignment horizontal="general" vertical="center" textRotation="0" wrapText="1" indent="0" justifyLastLine="0" shrinkToFit="0" readingOrder="0"/>
      <border diagonalUp="0" diagonalDown="0">
        <left style="medium">
          <color rgb="FF555555"/>
        </left>
        <right style="medium">
          <color rgb="FF555555"/>
        </right>
        <top style="medium">
          <color rgb="FF555555"/>
        </top>
        <bottom style="medium">
          <color rgb="FF555555"/>
        </bottom>
        <vertical/>
        <horizontal/>
      </border>
    </dxf>
    <dxf>
      <font>
        <b val="0"/>
        <i val="0"/>
        <strike val="0"/>
        <condense val="0"/>
        <extend val="0"/>
        <outline val="0"/>
        <shadow val="0"/>
        <u val="none"/>
        <vertAlign val="baseline"/>
        <sz val="8"/>
        <color rgb="FFDDDDDD"/>
        <name val="Arial"/>
        <family val="2"/>
        <scheme val="none"/>
      </font>
      <fill>
        <patternFill patternType="solid">
          <fgColor indexed="64"/>
          <bgColor rgb="FF111111"/>
        </patternFill>
      </fill>
      <alignment horizontal="general" vertical="center" textRotation="0" wrapText="1" indent="0" justifyLastLine="0" shrinkToFit="0" readingOrder="0"/>
      <border diagonalUp="0" diagonalDown="0">
        <left style="medium">
          <color rgb="FF555555"/>
        </left>
        <right style="medium">
          <color rgb="FF555555"/>
        </right>
        <top style="medium">
          <color rgb="FF555555"/>
        </top>
        <bottom style="medium">
          <color rgb="FF555555"/>
        </bottom>
        <vertical/>
        <horizontal/>
      </border>
    </dxf>
    <dxf>
      <font>
        <b val="0"/>
        <i val="0"/>
        <strike val="0"/>
        <condense val="0"/>
        <extend val="0"/>
        <outline val="0"/>
        <shadow val="0"/>
        <u val="none"/>
        <vertAlign val="baseline"/>
        <sz val="8"/>
        <color rgb="FFDDDDDD"/>
        <name val="Arial"/>
        <family val="2"/>
        <scheme val="none"/>
      </font>
      <fill>
        <patternFill patternType="solid">
          <fgColor indexed="64"/>
          <bgColor rgb="FF111111"/>
        </patternFill>
      </fill>
      <alignment horizontal="general" vertical="center" textRotation="0" wrapText="1" indent="0" justifyLastLine="0" shrinkToFit="0" readingOrder="0"/>
      <border diagonalUp="0" diagonalDown="0">
        <left style="medium">
          <color rgb="FF555555"/>
        </left>
        <right style="medium">
          <color rgb="FF555555"/>
        </right>
        <top style="medium">
          <color rgb="FF555555"/>
        </top>
        <bottom style="medium">
          <color rgb="FF555555"/>
        </bottom>
        <vertical/>
        <horizontal/>
      </border>
    </dxf>
    <dxf>
      <font>
        <b val="0"/>
        <i val="0"/>
        <strike val="0"/>
        <condense val="0"/>
        <extend val="0"/>
        <outline val="0"/>
        <shadow val="0"/>
        <u val="none"/>
        <vertAlign val="baseline"/>
        <sz val="8"/>
        <color rgb="FFDDDDDD"/>
        <name val="Arial"/>
        <family val="2"/>
        <scheme val="none"/>
      </font>
      <fill>
        <patternFill patternType="solid">
          <fgColor indexed="64"/>
          <bgColor rgb="FF111111"/>
        </patternFill>
      </fill>
      <alignment horizontal="general" vertical="center" textRotation="0" wrapText="1" indent="0" justifyLastLine="0" shrinkToFit="0" readingOrder="0"/>
      <border diagonalUp="0" diagonalDown="0">
        <left style="medium">
          <color rgb="FF555555"/>
        </left>
        <right style="medium">
          <color rgb="FF555555"/>
        </right>
        <top style="medium">
          <color rgb="FF555555"/>
        </top>
        <bottom style="medium">
          <color rgb="FF555555"/>
        </bottom>
        <vertical/>
        <horizontal/>
      </border>
    </dxf>
    <dxf>
      <font>
        <b val="0"/>
        <i val="0"/>
        <strike val="0"/>
        <condense val="0"/>
        <extend val="0"/>
        <outline val="0"/>
        <shadow val="0"/>
        <u val="none"/>
        <vertAlign val="baseline"/>
        <sz val="8"/>
        <color rgb="FFDDDDDD"/>
        <name val="Arial"/>
        <family val="2"/>
        <scheme val="none"/>
      </font>
      <fill>
        <patternFill patternType="solid">
          <fgColor indexed="64"/>
          <bgColor rgb="FF111111"/>
        </patternFill>
      </fill>
      <alignment horizontal="general" vertical="center" textRotation="0" wrapText="1" indent="0" justifyLastLine="0" shrinkToFit="0" readingOrder="0"/>
      <border diagonalUp="0" diagonalDown="0">
        <left style="medium">
          <color rgb="FF555555"/>
        </left>
        <right style="medium">
          <color rgb="FF555555"/>
        </right>
        <top style="medium">
          <color rgb="FF555555"/>
        </top>
        <bottom style="medium">
          <color rgb="FF555555"/>
        </bottom>
        <vertical/>
        <horizontal/>
      </border>
    </dxf>
    <dxf>
      <font>
        <b val="0"/>
        <i val="0"/>
        <strike val="0"/>
        <condense val="0"/>
        <extend val="0"/>
        <outline val="0"/>
        <shadow val="0"/>
        <u val="none"/>
        <vertAlign val="baseline"/>
        <sz val="8"/>
        <color rgb="FFDDDDDD"/>
        <name val="Arial"/>
        <family val="2"/>
        <scheme val="none"/>
      </font>
      <fill>
        <patternFill patternType="solid">
          <fgColor indexed="64"/>
          <bgColor rgb="FF111111"/>
        </patternFill>
      </fill>
      <alignment horizontal="general" vertical="center" textRotation="0" wrapText="1" indent="0" justifyLastLine="0" shrinkToFit="0" readingOrder="0"/>
      <border diagonalUp="0" diagonalDown="0">
        <left style="medium">
          <color rgb="FF555555"/>
        </left>
        <right style="medium">
          <color rgb="FF555555"/>
        </right>
        <top style="medium">
          <color rgb="FF555555"/>
        </top>
        <bottom style="medium">
          <color rgb="FF555555"/>
        </bottom>
        <vertical/>
        <horizontal/>
      </border>
    </dxf>
    <dxf>
      <font>
        <b val="0"/>
        <i val="0"/>
        <strike val="0"/>
        <condense val="0"/>
        <extend val="0"/>
        <outline val="0"/>
        <shadow val="0"/>
        <u val="none"/>
        <vertAlign val="baseline"/>
        <sz val="8"/>
        <color rgb="FFDDDDDD"/>
        <name val="Arial"/>
        <family val="2"/>
        <scheme val="none"/>
      </font>
      <fill>
        <patternFill patternType="solid">
          <fgColor indexed="64"/>
          <bgColor rgb="FF111111"/>
        </patternFill>
      </fill>
      <alignment horizontal="general" vertical="center" textRotation="0" wrapText="1" indent="0" justifyLastLine="0" shrinkToFit="0" readingOrder="0"/>
      <border diagonalUp="0" diagonalDown="0" outline="0">
        <left/>
        <right style="medium">
          <color rgb="FF555555"/>
        </right>
        <top style="medium">
          <color rgb="FF555555"/>
        </top>
        <bottom style="medium">
          <color rgb="FF555555"/>
        </bottom>
      </border>
    </dxf>
    <dxf>
      <font>
        <b/>
        <i/>
        <strike val="0"/>
        <condense val="0"/>
        <extend val="0"/>
        <outline val="0"/>
        <shadow val="0"/>
        <u val="none"/>
        <vertAlign val="baseline"/>
        <sz val="8"/>
        <color rgb="FFDDDDDD"/>
        <name val="Arial"/>
        <family val="2"/>
        <scheme val="none"/>
      </font>
      <fill>
        <patternFill patternType="solid">
          <fgColor indexed="64"/>
          <bgColor rgb="FF111111"/>
        </patternFill>
      </fill>
      <alignment horizontal="general" vertical="center" textRotation="0" wrapText="1" indent="0" justifyLastLine="0" shrinkToFit="0" readingOrder="0"/>
      <border diagonalUp="0" diagonalDown="0" outline="0">
        <left style="medium">
          <color rgb="FF555555"/>
        </left>
        <right style="medium">
          <color rgb="FF555555"/>
        </right>
        <top style="medium">
          <color rgb="FF555555"/>
        </top>
        <bottom style="medium">
          <color rgb="FF555555"/>
        </bottom>
      </border>
    </dxf>
    <dxf>
      <font>
        <b val="0"/>
        <i val="0"/>
        <strike val="0"/>
        <condense val="0"/>
        <extend val="0"/>
        <outline val="0"/>
        <shadow val="0"/>
        <u val="none"/>
        <vertAlign val="baseline"/>
        <sz val="8"/>
        <color rgb="FFDDDDDD"/>
        <name val="Arial"/>
        <family val="2"/>
        <scheme val="none"/>
      </font>
      <fill>
        <patternFill patternType="solid">
          <fgColor indexed="64"/>
          <bgColor rgb="FF111111"/>
        </patternFill>
      </fill>
      <alignment horizontal="general" vertical="center" textRotation="0" wrapText="1" indent="0" justifyLastLine="0" shrinkToFit="0" readingOrder="0"/>
      <border diagonalUp="0" diagonalDown="0" outline="0">
        <left style="medium">
          <color rgb="FF555555"/>
        </left>
        <right/>
        <top style="medium">
          <color rgb="FF555555"/>
        </top>
        <bottom style="medium">
          <color rgb="FF555555"/>
        </bottom>
      </border>
    </dxf>
    <dxf>
      <font>
        <b val="0"/>
        <i val="0"/>
        <strike val="0"/>
        <condense val="0"/>
        <extend val="0"/>
        <outline val="0"/>
        <shadow val="0"/>
        <u val="none"/>
        <vertAlign val="baseline"/>
        <sz val="8"/>
        <color rgb="FFDDDDDD"/>
        <name val="Arial"/>
        <family val="2"/>
        <scheme val="none"/>
      </font>
      <fill>
        <patternFill patternType="solid">
          <fgColor indexed="64"/>
          <bgColor rgb="FF111111"/>
        </patternFill>
      </fill>
      <alignment horizontal="general" vertical="center" textRotation="0" wrapText="1" indent="0" justifyLastLine="0" shrinkToFit="0" readingOrder="0"/>
      <border diagonalUp="0" diagonalDown="0">
        <left style="medium">
          <color rgb="FF555555"/>
        </left>
        <right style="medium">
          <color rgb="FF555555"/>
        </right>
        <top style="medium">
          <color rgb="FF555555"/>
        </top>
        <bottom style="medium">
          <color rgb="FF555555"/>
        </bottom>
        <vertical/>
        <horizontal/>
      </border>
    </dxf>
    <dxf>
      <border outline="0">
        <bottom style="medium">
          <color rgb="FF555555"/>
        </bottom>
      </border>
    </dxf>
    <dxf>
      <font>
        <b val="0"/>
        <i val="0"/>
        <strike val="0"/>
        <condense val="0"/>
        <extend val="0"/>
        <outline val="0"/>
        <shadow val="0"/>
        <u val="none"/>
        <vertAlign val="baseline"/>
        <sz val="8"/>
        <color rgb="FFDDDDDD"/>
        <name val="Arial"/>
        <family val="2"/>
        <scheme val="none"/>
      </font>
      <fill>
        <patternFill patternType="solid">
          <fgColor indexed="64"/>
          <bgColor rgb="FF111111"/>
        </patternFill>
      </fill>
      <alignment horizontal="general" vertical="center" textRotation="0" wrapText="1" indent="0" justifyLastLine="0" shrinkToFit="0" readingOrder="0"/>
    </dxf>
    <dxf>
      <font>
        <b/>
        <i val="0"/>
        <strike val="0"/>
        <condense val="0"/>
        <extend val="0"/>
        <outline val="0"/>
        <shadow val="0"/>
        <u val="none"/>
        <vertAlign val="baseline"/>
        <sz val="11"/>
        <color auto="1"/>
        <name val="Aptos Narrow"/>
        <family val="2"/>
        <scheme val="minor"/>
      </font>
      <fill>
        <patternFill patternType="solid">
          <fgColor indexed="64"/>
          <bgColor theme="0" tint="-0.249977111117893"/>
        </patternFill>
      </fill>
      <alignment horizontal="left" vertical="bottom" textRotation="0" wrapText="0" indent="0" justifyLastLine="0" shrinkToFit="0" readingOrder="0"/>
    </dxf>
    <dxf>
      <fill>
        <patternFill patternType="solid">
          <fgColor indexed="64"/>
          <bgColor theme="0" tint="-0.249977111117893"/>
        </patternFill>
      </fill>
    </dxf>
    <dxf>
      <fill>
        <patternFill patternType="solid">
          <fgColor indexed="64"/>
          <bgColor theme="0" tint="-0.249977111117893"/>
        </patternFill>
      </fill>
    </dxf>
    <dxf>
      <fill>
        <patternFill patternType="solid">
          <fgColor indexed="64"/>
          <bgColor theme="0" tint="-0.249977111117893"/>
        </patternFill>
      </fill>
    </dxf>
    <dxf>
      <fill>
        <patternFill patternType="solid">
          <fgColor indexed="64"/>
          <bgColor theme="0" tint="-0.249977111117893"/>
        </patternFill>
      </fill>
    </dxf>
    <dxf>
      <fill>
        <patternFill patternType="solid">
          <fgColor indexed="64"/>
          <bgColor theme="0" tint="-0.249977111117893"/>
        </patternFill>
      </fill>
    </dxf>
    <dxf>
      <fill>
        <patternFill patternType="solid">
          <fgColor indexed="64"/>
          <bgColor theme="0" tint="-0.249977111117893"/>
        </patternFill>
      </fill>
      <alignment horizontal="center" vertical="bottom" textRotation="0" wrapText="0" indent="0" justifyLastLine="0" shrinkToFit="0" readingOrder="0"/>
    </dxf>
    <dxf>
      <fill>
        <patternFill patternType="solid">
          <fgColor indexed="64"/>
          <bgColor theme="0" tint="-0.249977111117893"/>
        </patternFill>
      </fill>
      <alignment horizontal="center" vertical="bottom" textRotation="0" wrapText="0" indent="0" justifyLastLine="0" shrinkToFit="0" readingOrder="0"/>
    </dxf>
    <dxf>
      <fill>
        <patternFill patternType="solid">
          <fgColor indexed="64"/>
          <bgColor theme="0" tint="-0.249977111117893"/>
        </patternFill>
      </fill>
    </dxf>
    <dxf>
      <font>
        <b/>
        <strike val="0"/>
        <outline val="0"/>
        <shadow val="0"/>
        <u val="none"/>
        <vertAlign val="baseline"/>
        <sz val="11"/>
        <color theme="0"/>
        <name val="Aptos Narrow"/>
        <family val="2"/>
        <scheme val="minor"/>
      </font>
      <fill>
        <patternFill patternType="solid">
          <fgColor indexed="64"/>
          <bgColor theme="1" tint="0.34998626667073579"/>
        </patternFill>
      </fill>
    </dxf>
    <dxf>
      <numFmt numFmtId="1" formatCode="0"/>
      <fill>
        <patternFill patternType="solid">
          <fgColor indexed="64"/>
          <bgColor theme="0" tint="-0.249977111117893"/>
        </patternFill>
      </fill>
      <alignment horizontal="center" vertical="bottom" textRotation="0" wrapText="0" indent="0" justifyLastLine="0" shrinkToFit="0" readingOrder="0"/>
    </dxf>
    <dxf>
      <numFmt numFmtId="168" formatCode="_(* #,##0_);_(* \(#,##0\);_(* &quot;-&quot;??_);_(@_)"/>
      <fill>
        <patternFill patternType="solid">
          <fgColor indexed="64"/>
          <bgColor theme="0" tint="-0.249977111117893"/>
        </patternFill>
      </fill>
    </dxf>
    <dxf>
      <fill>
        <patternFill patternType="solid">
          <fgColor indexed="64"/>
          <bgColor theme="0" tint="-0.249977111117893"/>
        </patternFill>
      </fill>
    </dxf>
    <dxf>
      <fill>
        <patternFill patternType="solid">
          <fgColor indexed="64"/>
          <bgColor theme="0" tint="-0.249977111117893"/>
        </patternFill>
      </fill>
    </dxf>
    <dxf>
      <fill>
        <patternFill patternType="solid">
          <fgColor indexed="64"/>
          <bgColor theme="0" tint="-0.249977111117893"/>
        </patternFill>
      </fill>
    </dxf>
    <dxf>
      <fill>
        <patternFill patternType="solid">
          <fgColor indexed="64"/>
          <bgColor theme="1" tint="0.34998626667073579"/>
        </patternFill>
      </fill>
    </dxf>
    <dxf>
      <font>
        <color rgb="FFFFC000"/>
      </font>
    </dxf>
    <dxf>
      <font>
        <color rgb="FFFFC000"/>
      </font>
    </dxf>
    <dxf>
      <font>
        <color rgb="FFFFC000"/>
      </font>
    </dxf>
    <dxf>
      <font>
        <color rgb="FFFFC000"/>
      </font>
    </dxf>
    <dxf>
      <fill>
        <patternFill>
          <bgColor theme="1" tint="0.249977111117893"/>
        </patternFill>
      </fill>
    </dxf>
    <dxf>
      <fill>
        <patternFill>
          <bgColor theme="1" tint="0.249977111117893"/>
        </patternFill>
      </fill>
    </dxf>
    <dxf>
      <alignment horizontal="right"/>
    </dxf>
    <dxf>
      <font>
        <b/>
      </font>
    </dxf>
    <dxf>
      <font>
        <b/>
      </font>
    </dxf>
    <dxf>
      <font>
        <color theme="0"/>
      </font>
    </dxf>
    <dxf>
      <font>
        <color theme="0"/>
      </font>
    </dxf>
    <dxf>
      <fill>
        <patternFill>
          <bgColor rgb="FF505050"/>
        </patternFill>
      </fill>
    </dxf>
    <dxf>
      <fill>
        <patternFill>
          <bgColor rgb="FF505050"/>
        </patternFill>
      </fill>
    </dxf>
    <dxf>
      <fill>
        <patternFill>
          <bgColor rgb="FF505050"/>
        </patternFill>
      </fill>
    </dxf>
    <dxf>
      <fill>
        <patternFill>
          <bgColor rgb="FF505050"/>
        </patternFill>
      </fill>
    </dxf>
    <dxf>
      <fill>
        <patternFill>
          <bgColor rgb="FF505050"/>
        </patternFill>
      </fill>
    </dxf>
    <dxf>
      <fill>
        <patternFill>
          <bgColor rgb="FF505050"/>
        </patternFill>
      </fill>
    </dxf>
    <dxf>
      <fill>
        <patternFill>
          <bgColor rgb="FF505050"/>
        </patternFill>
      </fill>
    </dxf>
    <dxf>
      <fill>
        <patternFill>
          <bgColor rgb="FF505050"/>
        </patternFill>
      </fill>
    </dxf>
    <dxf>
      <fill>
        <patternFill>
          <bgColor rgb="FF505050"/>
        </patternFill>
      </fill>
    </dxf>
    <dxf>
      <fill>
        <patternFill>
          <bgColor rgb="FF505050"/>
        </patternFill>
      </fill>
    </dxf>
    <dxf>
      <font>
        <color theme="0" tint="-0.249977111117893"/>
      </font>
    </dxf>
    <dxf>
      <fill>
        <patternFill>
          <bgColor rgb="FF505050"/>
        </patternFill>
      </fill>
    </dxf>
    <dxf>
      <fill>
        <patternFill patternType="solid">
          <bgColor rgb="FF404040"/>
        </patternFill>
      </fill>
    </dxf>
    <dxf>
      <font>
        <color theme="0" tint="-4.9989318521683403E-2"/>
      </font>
    </dxf>
    <dxf>
      <font>
        <b/>
      </font>
    </dxf>
    <dxf>
      <font>
        <color theme="0" tint="-4.9989318521683403E-2"/>
      </font>
    </dxf>
    <dxf>
      <font>
        <b/>
      </font>
    </dxf>
    <dxf>
      <numFmt numFmtId="168" formatCode="_(* #,##0_);_(* \(#,##0\);_(* &quot;-&quot;??_);_(@_)"/>
    </dxf>
    <dxf>
      <font>
        <color theme="0" tint="-4.9989318521683403E-2"/>
      </font>
    </dxf>
    <dxf>
      <font>
        <b/>
      </font>
    </dxf>
    <dxf>
      <font>
        <color theme="0" tint="-4.9989318521683403E-2"/>
      </font>
    </dxf>
    <dxf>
      <font>
        <color theme="0" tint="-4.9989318521683403E-2"/>
      </font>
    </dxf>
    <dxf>
      <font>
        <b/>
      </font>
    </dxf>
    <dxf>
      <font>
        <b/>
      </font>
    </dxf>
    <dxf>
      <numFmt numFmtId="168" formatCode="_(* #,##0_);_(* \(#,##0\);_(* &quot;-&quot;??_);_(@_)"/>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tint="-4.9989318521683403E-2"/>
      </font>
    </dxf>
    <dxf>
      <font>
        <color theme="0" tint="-4.9989318521683403E-2"/>
      </font>
    </dxf>
    <dxf>
      <font>
        <color theme="0" tint="-4.9989318521683403E-2"/>
      </font>
    </dxf>
    <dxf>
      <font>
        <b/>
      </font>
    </dxf>
    <dxf>
      <font>
        <b/>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font>
    </dxf>
    <dxf>
      <font>
        <b/>
      </font>
    </dxf>
    <dxf>
      <font>
        <b/>
      </font>
    </dxf>
    <dxf>
      <font>
        <color theme="0" tint="-4.9989318521683403E-2"/>
      </font>
    </dxf>
    <dxf>
      <font>
        <color theme="0" tint="-4.9989318521683403E-2"/>
      </font>
    </dxf>
    <dxf>
      <font>
        <color theme="0" tint="-4.9989318521683403E-2"/>
      </font>
    </dxf>
    <dxf>
      <numFmt numFmtId="168" formatCode="_(* #,##0_);_(* \(#,##0\);_(* &quot;-&quot;??_);_(@_)"/>
    </dxf>
    <dxf>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1"/>
        <color theme="1"/>
        <name val="Aptos Narrow"/>
        <family val="2"/>
        <scheme val="minor"/>
      </font>
      <fill>
        <patternFill patternType="none">
          <fgColor indexed="64"/>
          <bgColor auto="1"/>
        </patternFill>
      </fill>
    </dxf>
    <dxf>
      <font>
        <color theme="0"/>
      </font>
      <fill>
        <patternFill>
          <bgColor rgb="FF333333"/>
        </patternFill>
      </fill>
      <border>
        <bottom style="thin">
          <color theme="0" tint="-0.14996795556505021"/>
        </bottom>
      </border>
    </dxf>
    <dxf>
      <font>
        <color theme="0" tint="-0.34998626667073579"/>
      </font>
      <fill>
        <patternFill>
          <bgColor rgb="FF404040"/>
        </patternFill>
      </fill>
      <border>
        <right style="thin">
          <color theme="1" tint="0.14996795556505021"/>
        </right>
        <bottom style="thin">
          <color theme="1" tint="0.14996795556505021"/>
        </bottom>
      </border>
    </dxf>
    <dxf>
      <font>
        <color theme="0" tint="-0.24994659260841701"/>
      </font>
      <fill>
        <patternFill>
          <bgColor rgb="FF353535"/>
        </patternFill>
      </fill>
    </dxf>
    <dxf>
      <fill>
        <patternFill>
          <bgColor rgb="FF353535"/>
        </patternFill>
      </fill>
    </dxf>
    <dxf>
      <font>
        <color theme="0" tint="-0.499984740745262"/>
      </font>
      <fill>
        <patternFill>
          <bgColor rgb="FF404040"/>
        </patternFill>
      </fill>
    </dxf>
  </dxfs>
  <tableStyles count="3" defaultTableStyle="TableStyleMedium2" defaultPivotStyle="PivotStyleLight16">
    <tableStyle name="EVE" table="0" count="2" xr9:uid="{EDE5230E-4252-4594-818A-45E3E1633DF1}">
      <tableStyleElement type="wholeTable" dxfId="769"/>
      <tableStyleElement type="blankRow" dxfId="768"/>
    </tableStyle>
    <tableStyle name="Style de segment 1" pivot="0" table="0" count="2" xr9:uid="{26B21404-9A82-4401-B591-5A592AF67032}">
      <tableStyleElement type="wholeTable" dxfId="767"/>
    </tableStyle>
    <tableStyle name="Style de tableau 1" pivot="0" count="2" xr9:uid="{254D61B6-286B-41FC-B309-F95B9C186C60}">
      <tableStyleElement type="wholeTable" dxfId="766"/>
      <tableStyleElement type="headerRow" dxfId="765"/>
    </tableStyle>
  </tableStyles>
  <colors>
    <mruColors>
      <color rgb="FF505050"/>
      <color rgb="FF404040"/>
      <color rgb="FF303030"/>
      <color rgb="FF5C4600"/>
      <color rgb="FF7A5D00"/>
      <color rgb="FF333333"/>
      <color rgb="FF202020"/>
      <color rgb="FFFFA7A7"/>
      <color rgb="FFFF3300"/>
      <color rgb="FFCC0000"/>
    </mruColors>
  </colors>
  <extLst>
    <ext xmlns:x14="http://schemas.microsoft.com/office/spreadsheetml/2009/9/main" uri="{46F421CA-312F-682f-3DD2-61675219B42D}">
      <x14:dxfs count="1">
        <dxf>
          <font>
            <color rgb="FFFFC000"/>
          </font>
        </dxf>
      </x14:dxfs>
    </ext>
    <ext xmlns:x14="http://schemas.microsoft.com/office/spreadsheetml/2009/9/main" uri="{EB79DEF2-80B8-43e5-95BD-54CBDDF9020C}">
      <x14:slicerStyles defaultSlicerStyle="SlicerStyleLight1">
        <x14:slicerStyle name="Style de segment 1">
          <x14:slicerStyleElements>
            <x14:slicerStyleElement type="selectedItemWith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3.xml"/><Relationship Id="rId18" Type="http://schemas.microsoft.com/office/2007/relationships/slicerCache" Target="slicerCaches/slicerCache1.xml"/><Relationship Id="rId26" Type="http://schemas.openxmlformats.org/officeDocument/2006/relationships/sheetMetadata" Target="metadata.xml"/><Relationship Id="rId3" Type="http://schemas.openxmlformats.org/officeDocument/2006/relationships/worksheet" Target="worksheets/sheet3.xml"/><Relationship Id="rId21" Type="http://schemas.microsoft.com/office/2007/relationships/slicerCache" Target="slicerCaches/slicerCache4.xml"/><Relationship Id="rId34" Type="http://schemas.microsoft.com/office/2017/06/relationships/rdRichValueTypes" Target="richData/rdRichValueTypes.xml"/><Relationship Id="rId7" Type="http://schemas.openxmlformats.org/officeDocument/2006/relationships/worksheet" Target="worksheets/sheet7.xml"/><Relationship Id="rId12" Type="http://schemas.openxmlformats.org/officeDocument/2006/relationships/pivotCacheDefinition" Target="pivotCache/pivotCacheDefinition2.xml"/><Relationship Id="rId17" Type="http://schemas.openxmlformats.org/officeDocument/2006/relationships/pivotCacheDefinition" Target="pivotCache/pivotCacheDefinition7.xml"/><Relationship Id="rId25" Type="http://schemas.openxmlformats.org/officeDocument/2006/relationships/sharedStrings" Target="sharedStrings.xml"/><Relationship Id="rId33" Type="http://schemas.microsoft.com/office/2017/06/relationships/rdSupportingPropertyBag" Target="richData/rdsupportingpropertybag.xml"/><Relationship Id="rId2" Type="http://schemas.openxmlformats.org/officeDocument/2006/relationships/worksheet" Target="worksheets/sheet2.xml"/><Relationship Id="rId16" Type="http://schemas.openxmlformats.org/officeDocument/2006/relationships/pivotCacheDefinition" Target="pivotCache/pivotCacheDefinition6.xml"/><Relationship Id="rId20" Type="http://schemas.microsoft.com/office/2007/relationships/slicerCache" Target="slicerCaches/slicerCache3.xml"/><Relationship Id="rId29" Type="http://schemas.microsoft.com/office/2017/06/relationships/rdRichValueStructure" Target="richData/rdrichvaluestructur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24" Type="http://schemas.openxmlformats.org/officeDocument/2006/relationships/styles" Target="styles.xml"/><Relationship Id="rId32" Type="http://schemas.microsoft.com/office/2017/06/relationships/rdSupportingPropertyBagStructure" Target="richData/rdsupportingpropertybagstructure.xml"/><Relationship Id="rId5" Type="http://schemas.openxmlformats.org/officeDocument/2006/relationships/worksheet" Target="worksheets/sheet5.xml"/><Relationship Id="rId15" Type="http://schemas.openxmlformats.org/officeDocument/2006/relationships/pivotCacheDefinition" Target="pivotCache/pivotCacheDefinition5.xml"/><Relationship Id="rId23" Type="http://schemas.openxmlformats.org/officeDocument/2006/relationships/theme" Target="theme/theme1.xml"/><Relationship Id="rId28" Type="http://schemas.microsoft.com/office/2017/06/relationships/rdRichValue" Target="richData/rdrichvalue.xml"/><Relationship Id="rId10" Type="http://schemas.openxmlformats.org/officeDocument/2006/relationships/worksheet" Target="worksheets/sheet10.xml"/><Relationship Id="rId19" Type="http://schemas.microsoft.com/office/2007/relationships/slicerCache" Target="slicerCaches/slicerCache2.xml"/><Relationship Id="rId31" Type="http://schemas.microsoft.com/office/2017/06/relationships/richStyles" Target="richData/rich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4.xml"/><Relationship Id="rId22" Type="http://schemas.microsoft.com/office/2007/relationships/slicerCache" Target="slicerCaches/slicerCache5.xml"/><Relationship Id="rId27" Type="http://schemas.microsoft.com/office/2020/07/relationships/rdRichValueWebImage" Target="richData/rdRichValueWebImage.xml"/><Relationship Id="rId30" Type="http://schemas.microsoft.com/office/2017/06/relationships/rdArray" Target="richData/rdarray.xml"/><Relationship Id="rId35" Type="http://schemas.openxmlformats.org/officeDocument/2006/relationships/calcChain" Target="calcChain.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editAs="oneCell">
    <xdr:from>
      <xdr:col>7</xdr:col>
      <xdr:colOff>647698</xdr:colOff>
      <xdr:row>22</xdr:row>
      <xdr:rowOff>179418</xdr:rowOff>
    </xdr:from>
    <xdr:to>
      <xdr:col>7</xdr:col>
      <xdr:colOff>3089563</xdr:colOff>
      <xdr:row>26</xdr:row>
      <xdr:rowOff>124691</xdr:rowOff>
    </xdr:to>
    <mc:AlternateContent xmlns:mc="http://schemas.openxmlformats.org/markup-compatibility/2006" xmlns:a14="http://schemas.microsoft.com/office/drawing/2010/main">
      <mc:Choice Requires="a14">
        <xdr:graphicFrame macro="">
          <xdr:nvGraphicFramePr>
            <xdr:cNvPr id="3" name="Moon type 1">
              <a:extLst>
                <a:ext uri="{FF2B5EF4-FFF2-40B4-BE49-F238E27FC236}">
                  <a16:creationId xmlns:a16="http://schemas.microsoft.com/office/drawing/2014/main" id="{248127C1-9F8A-96BA-DE78-6949A504E84D}"/>
                </a:ext>
              </a:extLst>
            </xdr:cNvPr>
            <xdr:cNvGraphicFramePr/>
          </xdr:nvGraphicFramePr>
          <xdr:xfrm>
            <a:off x="0" y="0"/>
            <a:ext cx="0" cy="0"/>
          </xdr:xfrm>
          <a:graphic>
            <a:graphicData uri="http://schemas.microsoft.com/office/drawing/2010/slicer">
              <sle:slicer xmlns:sle="http://schemas.microsoft.com/office/drawing/2010/slicer" name="Moon type 1"/>
            </a:graphicData>
          </a:graphic>
        </xdr:graphicFrame>
      </mc:Choice>
      <mc:Fallback xmlns="">
        <xdr:sp macro="" textlink="">
          <xdr:nvSpPr>
            <xdr:cNvPr id="0" name=""/>
            <xdr:cNvSpPr>
              <a:spLocks noTextEdit="1"/>
            </xdr:cNvSpPr>
          </xdr:nvSpPr>
          <xdr:spPr>
            <a:xfrm>
              <a:off x="9667007" y="4190309"/>
              <a:ext cx="2441865" cy="665710"/>
            </a:xfrm>
            <a:prstGeom prst="rect">
              <a:avLst/>
            </a:prstGeom>
            <a:solidFill>
              <a:prstClr val="white"/>
            </a:solidFill>
            <a:ln w="1">
              <a:solidFill>
                <a:prstClr val="green"/>
              </a:solidFill>
            </a:ln>
          </xdr:spPr>
          <xdr:txBody>
            <a:bodyPr vertOverflow="clip" horzOverflow="clip"/>
            <a:lstStyle/>
            <a:p>
              <a:r>
                <a:rPr lang="fr-FR" sz="1100"/>
                <a:t>Cette forme représente un segment. Les segments sont pris en charge dans Excel 2010 ou version ultérieure.
En revanche, si la forme a été modifiée dans une version précédente d’Excel, ou si le classeur a été enregistré dans Excel 2003 ou une version précédente, vous ne pouvez pas utiliser le segment.</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187037</xdr:colOff>
      <xdr:row>40</xdr:row>
      <xdr:rowOff>161405</xdr:rowOff>
    </xdr:from>
    <xdr:to>
      <xdr:col>3</xdr:col>
      <xdr:colOff>928254</xdr:colOff>
      <xdr:row>50</xdr:row>
      <xdr:rowOff>124690</xdr:rowOff>
    </xdr:to>
    <mc:AlternateContent xmlns:mc="http://schemas.openxmlformats.org/markup-compatibility/2006" xmlns:a14="http://schemas.microsoft.com/office/drawing/2010/main">
      <mc:Choice Requires="a14">
        <xdr:graphicFrame macro="">
          <xdr:nvGraphicFramePr>
            <xdr:cNvPr id="6" name="Primary">
              <a:extLst>
                <a:ext uri="{FF2B5EF4-FFF2-40B4-BE49-F238E27FC236}">
                  <a16:creationId xmlns:a16="http://schemas.microsoft.com/office/drawing/2014/main" id="{4327DFB2-4E8D-5AD8-C84B-715EC700B6ED}"/>
                </a:ext>
              </a:extLst>
            </xdr:cNvPr>
            <xdr:cNvGraphicFramePr/>
          </xdr:nvGraphicFramePr>
          <xdr:xfrm>
            <a:off x="0" y="0"/>
            <a:ext cx="0" cy="0"/>
          </xdr:xfrm>
          <a:graphic>
            <a:graphicData uri="http://schemas.microsoft.com/office/drawing/2010/slicer">
              <sle:slicer xmlns:sle="http://schemas.microsoft.com/office/drawing/2010/slicer" name="Primary"/>
            </a:graphicData>
          </a:graphic>
        </xdr:graphicFrame>
      </mc:Choice>
      <mc:Fallback xmlns="">
        <xdr:sp macro="" textlink="">
          <xdr:nvSpPr>
            <xdr:cNvPr id="0" name=""/>
            <xdr:cNvSpPr>
              <a:spLocks noTextEdit="1"/>
            </xdr:cNvSpPr>
          </xdr:nvSpPr>
          <xdr:spPr>
            <a:xfrm>
              <a:off x="3844637" y="7289569"/>
              <a:ext cx="741217" cy="1764376"/>
            </a:xfrm>
            <a:prstGeom prst="rect">
              <a:avLst/>
            </a:prstGeom>
            <a:solidFill>
              <a:prstClr val="white"/>
            </a:solidFill>
            <a:ln w="1">
              <a:solidFill>
                <a:prstClr val="green"/>
              </a:solidFill>
            </a:ln>
          </xdr:spPr>
          <xdr:txBody>
            <a:bodyPr vertOverflow="clip" horzOverflow="clip"/>
            <a:lstStyle/>
            <a:p>
              <a:r>
                <a:rPr lang="fr-FR" sz="1100"/>
                <a:t>Cette forme représente un segment. Les segments sont pris en charge dans Excel 2010 ou version ultérieure.
En revanche, si la forme a été modifiée dans une version précédente d’Excel, ou si le classeur a été enregistré dans Excel 2003 ou une version précédente, vous ne pouvez pas utiliser le segment.</a:t>
              </a:r>
            </a:p>
          </xdr:txBody>
        </xdr:sp>
      </mc:Fallback>
    </mc:AlternateContent>
    <xdr:clientData/>
  </xdr:twoCellAnchor>
  <xdr:twoCellAnchor editAs="oneCell">
    <xdr:from>
      <xdr:col>3</xdr:col>
      <xdr:colOff>983673</xdr:colOff>
      <xdr:row>40</xdr:row>
      <xdr:rowOff>163483</xdr:rowOff>
    </xdr:from>
    <xdr:to>
      <xdr:col>4</xdr:col>
      <xdr:colOff>471054</xdr:colOff>
      <xdr:row>50</xdr:row>
      <xdr:rowOff>110835</xdr:rowOff>
    </xdr:to>
    <mc:AlternateContent xmlns:mc="http://schemas.openxmlformats.org/markup-compatibility/2006" xmlns:a14="http://schemas.microsoft.com/office/drawing/2010/main">
      <mc:Choice Requires="a14">
        <xdr:graphicFrame macro="">
          <xdr:nvGraphicFramePr>
            <xdr:cNvPr id="7" name="Secondary">
              <a:extLst>
                <a:ext uri="{FF2B5EF4-FFF2-40B4-BE49-F238E27FC236}">
                  <a16:creationId xmlns:a16="http://schemas.microsoft.com/office/drawing/2014/main" id="{B9288C5A-3594-2A82-7072-AF1B43CFF852}"/>
                </a:ext>
              </a:extLst>
            </xdr:cNvPr>
            <xdr:cNvGraphicFramePr/>
          </xdr:nvGraphicFramePr>
          <xdr:xfrm>
            <a:off x="0" y="0"/>
            <a:ext cx="0" cy="0"/>
          </xdr:xfrm>
          <a:graphic>
            <a:graphicData uri="http://schemas.microsoft.com/office/drawing/2010/slicer">
              <sle:slicer xmlns:sle="http://schemas.microsoft.com/office/drawing/2010/slicer" name="Secondary"/>
            </a:graphicData>
          </a:graphic>
        </xdr:graphicFrame>
      </mc:Choice>
      <mc:Fallback xmlns="">
        <xdr:sp macro="" textlink="">
          <xdr:nvSpPr>
            <xdr:cNvPr id="0" name=""/>
            <xdr:cNvSpPr>
              <a:spLocks noTextEdit="1"/>
            </xdr:cNvSpPr>
          </xdr:nvSpPr>
          <xdr:spPr>
            <a:xfrm>
              <a:off x="4641273" y="7291647"/>
              <a:ext cx="789709" cy="1748443"/>
            </a:xfrm>
            <a:prstGeom prst="rect">
              <a:avLst/>
            </a:prstGeom>
            <a:solidFill>
              <a:prstClr val="white"/>
            </a:solidFill>
            <a:ln w="1">
              <a:solidFill>
                <a:prstClr val="green"/>
              </a:solidFill>
            </a:ln>
          </xdr:spPr>
          <xdr:txBody>
            <a:bodyPr vertOverflow="clip" horzOverflow="clip"/>
            <a:lstStyle/>
            <a:p>
              <a:r>
                <a:rPr lang="fr-FR" sz="1100"/>
                <a:t>Cette forme représente un segment. Les segments sont pris en charge dans Excel 2010 ou version ultérieure.
En revanche, si la forme a été modifiée dans une version précédente d’Excel, ou si le classeur a été enregistré dans Excel 2003 ou une version précédente, vous ne pouvez pas utiliser le segment.</a:t>
              </a:r>
            </a:p>
          </xdr:txBody>
        </xdr:sp>
      </mc:Fallback>
    </mc:AlternateContent>
    <xdr:clientData/>
  </xdr:twoCellAnchor>
  <xdr:twoCellAnchor editAs="oneCell">
    <xdr:from>
      <xdr:col>4</xdr:col>
      <xdr:colOff>523701</xdr:colOff>
      <xdr:row>40</xdr:row>
      <xdr:rowOff>165562</xdr:rowOff>
    </xdr:from>
    <xdr:to>
      <xdr:col>5</xdr:col>
      <xdr:colOff>443345</xdr:colOff>
      <xdr:row>50</xdr:row>
      <xdr:rowOff>131616</xdr:rowOff>
    </xdr:to>
    <mc:AlternateContent xmlns:mc="http://schemas.openxmlformats.org/markup-compatibility/2006" xmlns:a14="http://schemas.microsoft.com/office/drawing/2010/main">
      <mc:Choice Requires="a14">
        <xdr:graphicFrame macro="">
          <xdr:nvGraphicFramePr>
            <xdr:cNvPr id="8" name="Thirdy">
              <a:extLst>
                <a:ext uri="{FF2B5EF4-FFF2-40B4-BE49-F238E27FC236}">
                  <a16:creationId xmlns:a16="http://schemas.microsoft.com/office/drawing/2014/main" id="{8721C68F-A21E-01B7-ADDF-E6D197C63A4A}"/>
                </a:ext>
              </a:extLst>
            </xdr:cNvPr>
            <xdr:cNvGraphicFramePr/>
          </xdr:nvGraphicFramePr>
          <xdr:xfrm>
            <a:off x="0" y="0"/>
            <a:ext cx="0" cy="0"/>
          </xdr:xfrm>
          <a:graphic>
            <a:graphicData uri="http://schemas.microsoft.com/office/drawing/2010/slicer">
              <sle:slicer xmlns:sle="http://schemas.microsoft.com/office/drawing/2010/slicer" name="Thirdy"/>
            </a:graphicData>
          </a:graphic>
        </xdr:graphicFrame>
      </mc:Choice>
      <mc:Fallback xmlns="">
        <xdr:sp macro="" textlink="">
          <xdr:nvSpPr>
            <xdr:cNvPr id="0" name=""/>
            <xdr:cNvSpPr>
              <a:spLocks noTextEdit="1"/>
            </xdr:cNvSpPr>
          </xdr:nvSpPr>
          <xdr:spPr>
            <a:xfrm>
              <a:off x="5483628" y="7293726"/>
              <a:ext cx="764771" cy="1767145"/>
            </a:xfrm>
            <a:prstGeom prst="rect">
              <a:avLst/>
            </a:prstGeom>
            <a:solidFill>
              <a:prstClr val="white"/>
            </a:solidFill>
            <a:ln w="1">
              <a:solidFill>
                <a:prstClr val="green"/>
              </a:solidFill>
            </a:ln>
          </xdr:spPr>
          <xdr:txBody>
            <a:bodyPr vertOverflow="clip" horzOverflow="clip"/>
            <a:lstStyle/>
            <a:p>
              <a:r>
                <a:rPr lang="fr-FR" sz="1100"/>
                <a:t>Cette forme représente un segment. Les segments sont pris en charge dans Excel 2010 ou version ultérieure.
En revanche, si la forme a été modifiée dans une version précédente d’Excel, ou si le classeur a été enregistré dans Excel 2003 ou une version précédente, vous ne pouvez pas utiliser le segment.</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213361</xdr:colOff>
      <xdr:row>23</xdr:row>
      <xdr:rowOff>180109</xdr:rowOff>
    </xdr:from>
    <xdr:to>
      <xdr:col>10</xdr:col>
      <xdr:colOff>435034</xdr:colOff>
      <xdr:row>33</xdr:row>
      <xdr:rowOff>138545</xdr:rowOff>
    </xdr:to>
    <mc:AlternateContent xmlns:mc="http://schemas.openxmlformats.org/markup-compatibility/2006" xmlns:a14="http://schemas.microsoft.com/office/drawing/2010/main">
      <mc:Choice Requires="a14">
        <xdr:graphicFrame macro="">
          <xdr:nvGraphicFramePr>
            <xdr:cNvPr id="3" name="Isotopes">
              <a:extLst>
                <a:ext uri="{FF2B5EF4-FFF2-40B4-BE49-F238E27FC236}">
                  <a16:creationId xmlns:a16="http://schemas.microsoft.com/office/drawing/2014/main" id="{76FB31CD-7479-D107-743A-AC7799ABD16E}"/>
                </a:ext>
              </a:extLst>
            </xdr:cNvPr>
            <xdr:cNvGraphicFramePr/>
          </xdr:nvGraphicFramePr>
          <xdr:xfrm>
            <a:off x="0" y="0"/>
            <a:ext cx="0" cy="0"/>
          </xdr:xfrm>
          <a:graphic>
            <a:graphicData uri="http://schemas.microsoft.com/office/drawing/2010/slicer">
              <sle:slicer xmlns:sle="http://schemas.microsoft.com/office/drawing/2010/slicer" name="Isotopes"/>
            </a:graphicData>
          </a:graphic>
        </xdr:graphicFrame>
      </mc:Choice>
      <mc:Fallback xmlns="">
        <xdr:sp macro="" textlink="">
          <xdr:nvSpPr>
            <xdr:cNvPr id="0" name=""/>
            <xdr:cNvSpPr>
              <a:spLocks noTextEdit="1"/>
            </xdr:cNvSpPr>
          </xdr:nvSpPr>
          <xdr:spPr>
            <a:xfrm>
              <a:off x="9010997" y="4281054"/>
              <a:ext cx="1828800" cy="1759527"/>
            </a:xfrm>
            <a:prstGeom prst="rect">
              <a:avLst/>
            </a:prstGeom>
            <a:solidFill>
              <a:prstClr val="white"/>
            </a:solidFill>
            <a:ln w="1">
              <a:solidFill>
                <a:prstClr val="green"/>
              </a:solidFill>
            </a:ln>
          </xdr:spPr>
          <xdr:txBody>
            <a:bodyPr vertOverflow="clip" horzOverflow="clip"/>
            <a:lstStyle/>
            <a:p>
              <a:r>
                <a:rPr lang="fr-FR" sz="1100"/>
                <a:t>Cette forme représente un segment. Les segments sont pris en charge dans Excel 2010 ou version ultérieure.
En revanche, si la forme a été modifiée dans une version précédente d’Excel, ou si le classeur a été enregistré dans Excel 2003 ou une version précédente, vous ne pouvez pas utiliser le segment.</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ascal amram" refreshedDate="45383.662868865744" createdVersion="8" refreshedVersion="8" minRefreshableVersion="3" recordCount="1055" xr:uid="{D9FEDD39-D203-4D8F-91B0-D5D1FB75B346}">
  <cacheSource type="worksheet">
    <worksheetSource ref="A2:F99997" sheet="Assets"/>
  </cacheSource>
  <cacheFields count="6">
    <cacheField name="Assets" numFmtId="0">
      <sharedItems containsBlank="1" count="575">
        <s v="#N/A"/>
        <m/>
        <s v="'Basic' Damage Control" u="1"/>
        <s v="100MN Monopropellant Enduring Afterburner" u="1"/>
        <s v="10MN Afterburner I" u="1"/>
        <s v="10MN Y-S8 Compact Afterburner" u="1"/>
        <s v="150mm Light AutoCannon I Blueprint" u="1"/>
        <s v="1MN Civilian Afterburner" u="1"/>
        <s v="1MN Monopropellant Enduring Afterburner" u="1"/>
        <s v="250mm Light Artillery Cannon II" u="1"/>
        <s v="350mm Railgun II" u="1"/>
        <s v="500MN Microwarpdrive II" u="1"/>
        <s v="50MN Cold-Gas Enduring Microwarpdrive" u="1"/>
        <s v="50MN Y-T8 Compact Microwarpdrive" u="1"/>
        <s v="5MN Microwarpdrive I" u="1"/>
        <s v="5MN Microwarpdrive I Blueprint" u="1"/>
        <s v="5MN Microwarpdrive II" u="1"/>
        <s v="5MN Quad LiF Restrained Microwarpdrive" u="1"/>
        <s v="5MN Y-T8 Compact Microwarpdrive" u="1"/>
        <s v="6th Tier Overseer's Personal Effects" u="1"/>
        <s v="7th Tier Overseer's Personal Effects" u="1"/>
        <s v="8th Tier Overseer's Personal Effects" u="1"/>
        <s v="Accelerant Decryptor" u="1"/>
        <s v="Acolyte I Blueprint" u="1"/>
        <s v="Acolyte II" u="1"/>
        <s v="Acolyte II Blueprint" u="1"/>
        <s v="Advanced Drone Avionics" u="1"/>
        <s v="Advanced Industry" u="1"/>
        <s v="Agency 'Pyrolancea' DB3 Dose I" u="1"/>
        <s v="Agitated Dark Filament" u="1"/>
        <s v="Agitated Gamma Filament" u="1"/>
        <s v="Alloyed Tritanium Bar" u="1"/>
        <s v="Amarr Shuttle" u="1"/>
        <s v="Amarr Starship Engineering" u="1"/>
        <s v="Analog Panel" u="1"/>
        <s v="Anshar" u="1"/>
        <s v="Antibiotics" u="1"/>
        <s v="Antimatter Charge M Blueprint" u="1"/>
        <s v="Antimatter Charge S Blueprint" u="1"/>
        <s v="Archon" u="1"/>
        <s v="Ares" u="1"/>
        <s v="Arkonor" u="1"/>
        <s v="Armor Plates" u="1"/>
        <s v="Artificial Neural Network" u="1"/>
        <s v="Asset Safety Wrap" u="1"/>
        <s v="Atmospheric Gases" u="1"/>
        <s v="Attainment Decryptor" u="1"/>
        <s v="Augmentation Decryptor" u="1"/>
        <s v="Aurora L Blueprint" u="1"/>
        <s v="Aurora M" u="1"/>
        <s v="Aurora M Blueprint" u="1"/>
        <s v="Auxiliary Parts" u="1"/>
        <s v="Badger" u="1"/>
        <s v="Ballistic Control System II" u="1"/>
        <s v="Bantam Blueprint" u="1"/>
        <s v="Barium Firework" u="1"/>
        <s v="Barium Firework CXIV" u="1"/>
        <s v="Barren Command Center" u="1"/>
        <s v="Base Metals" u="1"/>
        <s v="Berserker I" u="1"/>
        <s v="Biofuels" u="1"/>
        <s v="Blood Raider Regular Ballistic Control" u="1"/>
        <s v="Booster Pack" u="1"/>
        <s v="Bouncer I" u="1"/>
        <s v="Bountiful Monazite" u="1"/>
        <s v="Brimful Coesite" u="1"/>
        <s v="Brimful Sylvite" u="1"/>
        <s v="Brimful Zeolites" u="1"/>
        <s v="Broken Drone Transceiver" u="1"/>
        <s v="Burned Logic Circuit" u="1"/>
        <s v="Burst Jammer II" u="1"/>
        <s v="Cadmium" u="1"/>
        <s v="Caesarium Cadmide" u="1"/>
        <s v="Caesarium Cadmide Reaction Formula" u="1"/>
        <s v="Caesium" u="1"/>
        <s v="Caldari Encryption Methods" u="1"/>
        <s v="Caldari Navy Mjolnir Cruise Missile" u="1"/>
        <s v="Caldari Shuttle" u="1"/>
        <s v="Caldari Starship Engineering" u="1"/>
        <s v="Calm Dark Filament" u="1"/>
        <s v="Calm Electrical Filament" u="1"/>
        <s v="Calm Exotic Filament" u="1"/>
        <s v="Calm Firestorm Filament" u="1"/>
        <s v="Calm Gamma Filament" u="1"/>
        <s v="Cap Booster 100 Blueprint" u="1"/>
        <s v="Cap Booster 25 Blueprint" u="1"/>
        <s v="Cap Booster 400 Blueprint" u="1"/>
        <s v="Cap Booster 50 Blueprint" u="1"/>
        <s v="Cap Booster 75 Blueprint" u="1"/>
        <s v="Cap Recharger II" u="1"/>
        <s v="Capacitor Power Relay II" u="1"/>
        <s v="Capital Capacitor Control Circuit I" u="1"/>
        <s v="Carbon" u="1"/>
        <s v="Carbon Compounds" u="1"/>
        <s v="Carbon Polymers" u="1"/>
        <s v="Carbon Polymers Reaction Formula" u="1"/>
        <s v="Carbonized Lead M Blueprint" u="1"/>
        <s v="Carbonized Lead S Blueprint" u="1"/>
        <s v="Catalyst" u="1"/>
        <s v="Ceramic Powder" u="1"/>
        <s v="Ceramic Powder Reaction Formula" u="1"/>
        <s v="Charred Micro Circuit" u="1"/>
        <s v="Chiral Structures" u="1"/>
        <s v="Chromium" u="1"/>
        <s v="Cinnabar" u="1"/>
        <s v="Civilian Gatling Railgun" u="1"/>
        <s v="Civilian Light Electron Blaster" u="1"/>
        <s v="Civilian Miner" u="1"/>
        <s v="Co-Processor II" u="1"/>
        <s v="Coesite" u="1"/>
        <s v="Combat Scanner Probe I" u="1"/>
        <s v="Compact Multispectrum Energized Membrane" u="1"/>
        <s v="Compressed Arkonor" u="1"/>
        <s v="Compressed Bistot" u="1"/>
        <s v="Compressed Imperial Ducinium" u="1"/>
        <s v="Compressed Moonshine Ytirium" u="1"/>
        <s v="Compressed Plunder Mordunium" u="1"/>
        <s v="Conductive Polymer" u="1"/>
        <s v="Conductive Thermoplastic" u="1"/>
        <s v="Conflagration L Blueprint" u="1"/>
        <s v="Conflagration M Blueprint" u="1"/>
        <s v="Construction Blocks" u="1"/>
        <s v="Consumer Electronics" u="1"/>
        <s v="Contaminated Lorentz Fluid" u="1"/>
        <s v="Contaminated Nanite Compound" u="1"/>
        <s v="Coolant" u="1"/>
        <s v="Copper Firework" u="1"/>
        <s v="Council Diplomatic Shuttle" u="1"/>
        <s v="Covert Cynosural Field Generator I" u="1"/>
        <s v="Covert Ops Cloaking Device II" u="1"/>
        <s v="Covert Research Tools" u="1"/>
        <s v="Covetor Blueprint" u="1"/>
        <s v="Crimson Scythes Firework" u="1"/>
        <s v="Curator II" u="1"/>
        <s v="Current Pump" u="1"/>
        <s v="Cynosural Field Generator I" u="1"/>
        <s v="Damage Control I Blueprint" u="1"/>
        <s v="Damage Control II" u="1"/>
        <s v="Damaged Artificial Neural Network" u="1"/>
        <s v="Dark Glitter" u="1"/>
        <s v="Datacore - Amarrian Starship Engineering" u="1"/>
        <s v="Datacore - Electronic Engineering" u="1"/>
        <s v="Datacore - Graviton Physics" u="1"/>
        <s v="Datacore - High Energy Physics" u="1"/>
        <s v="Datacore - Hydromagnetic Physics" u="1"/>
        <s v="Datacore - Laser Physics" u="1"/>
        <s v="Datacore - Mechanical Engineering" u="1"/>
        <s v="Datacore - Minmatar Starship Engineering" u="1"/>
        <s v="Datacore - Molecular Engineering" u="1"/>
        <s v="Datacore - Nanite Engineering" u="1"/>
        <s v="Datacore - Nuclear Physics" u="1"/>
        <s v="Datacore - Quantum Physics" u="1"/>
        <s v="Defective Current Pump" u="1"/>
        <s v="DNCR-05H Highsec Ice Storm Filament" u="1"/>
        <s v="Dragonfly I" u="1"/>
        <s v="Drone Link Augmentor I" u="1"/>
        <s v="Drone Transceiver" u="1"/>
        <s v="DSHR-01H Highsec Ice Storm Filament" u="1"/>
        <s v="Elemental Crux" u="1"/>
        <s v="EM Armor Hardener I" u="1"/>
        <s v="EM Pulse Generator" u="1"/>
        <s v="EM Pulse Generator Blueprint" u="1"/>
        <s v="EM Shield Amplifier II" u="1"/>
        <s v="EM Shield Hardener I Blueprint" u="1"/>
        <s v="Endurance Blueprint" u="1"/>
        <s v="Enforcer - Frigate Crate" u="1"/>
        <s v="Enforcer - Frigate Skill Crate" u="1"/>
        <s v="Enormous Freight Container Blueprint" u="1"/>
        <s v="Enriched Uranium" u="1"/>
        <s v="Epithal Blueprint" u="1"/>
        <s v="Evaporite Deposits" u="1"/>
        <s v="Expanded Cargohold I Blueprint" u="1"/>
        <s v="Expanded Cargohold II" u="1"/>
        <s v="Expanded Cargohold II Blueprint" u="1"/>
        <s v="Expanded Probe Launcher I" u="1"/>
        <s v="Faint Epsilon Scoped Warp Scrambler" u="1"/>
        <s v="Federation Navy Drone Damage Amplifier" u="1"/>
        <s v="Fernite Alloy" u="1"/>
        <s v="Fernite Alloy Reaction Formula" u="1"/>
        <s v="Fernite Carbide" u="1"/>
        <s v="Fernite Carbide Reaction Formula" u="1"/>
        <s v="Ferrogel Reaction Formula" u="1"/>
        <s v="Fierce Electrical Filament" u="1"/>
        <s v="Fierce Exotic Filament" u="1"/>
        <s v="Force Cable" u="1"/>
        <s v="Forever 4-4 Firework" u="1"/>
        <s v="Freedom of Operation License" u="1"/>
        <s v="Fried Interface Circuit" u="1"/>
        <s v="Fulleride Reaction Formula" u="1"/>
        <s v="Fullerides" u="1"/>
        <s v="Gallente Shuttle" u="1"/>
        <s v="Gallente Shuttle Blueprint" u="1"/>
        <s v="Garde II" u="1"/>
        <s v="Gas Cloud Harvester I Blueprint" u="1"/>
        <s v="Gas Cloud Harvester II" u="1"/>
        <s v="Gas Command Center" u="1"/>
        <s v="Gecko" u="1"/>
        <s v="Giant Freight Container" u="1"/>
        <s v="Giant Secure Container" u="1"/>
        <s v="Giant Secure Container Blueprint" u="1"/>
        <s v="Gist X-Type 500MN Microwarpdrive" u="1"/>
        <s v="Glare Crust" u="1"/>
        <s v="Gleam L Blueprint" u="1"/>
        <s v="Gleam M" u="1"/>
        <s v="Gleam M Blueprint" u="1"/>
        <s v="Gravimetric ECM II" u="1"/>
        <s v="Graviton Pulse Generator" u="1"/>
        <s v="Graviton Pulse Generator Blueprint" u="1"/>
        <s v="Guidance Systems" u="1"/>
        <s v="Hafnium" u="1"/>
        <s v="Hail S" u="1"/>
        <s v="Hammerhead I" u="1"/>
        <s v="Hammerhead I Blueprint" u="1"/>
        <s v="Hammerhead II" u="1"/>
        <s v="Heavy Warp Scrambler I Blueprint" u="1"/>
        <s v="Heavy Water" u="1"/>
        <s v="Helios" u="1"/>
        <s v="Helium Fuel Block" u="1"/>
        <s v="Helium Fuel Block Blueprint" u="1"/>
        <s v="Helium Isotopes" u="1"/>
        <s v="High-Tech Data Chip" u="1"/>
        <s v="High-Tech Manufacturing Tools" u="1"/>
        <s v="High-Tech Scanner" u="1"/>
        <s v="Hobgoblin I" u="1"/>
        <s v="Hobgoblin I Blueprint" u="1"/>
        <s v="Hobgoblin II" u="1"/>
        <s v="Hobgoblin II Blueprint" u="1"/>
        <s v="Hornet EC-300" u="1"/>
        <s v="Hound" u="1"/>
        <s v="Huge Freight Container" u="1"/>
        <s v="Huge Freight Container Blueprint" u="1"/>
        <s v="Huge Secure Container" u="1"/>
        <s v="Huge Secure Container Blueprint" u="1"/>
        <s v="Hulk Blueprint" u="1"/>
        <s v="Hydrocarbons" u="1"/>
        <s v="Hydrogen Fuel Block" u="1"/>
        <s v="Hydrogen Fuel Block Blueprint" u="1"/>
        <s v="Hydrogen Isotopes" u="1"/>
        <s v="Ice Harvester I Blueprint" u="1"/>
        <s v="Ice Harvester II" u="1"/>
        <s v="Ice Harvester Upgrade II" u="1"/>
        <s v="Ice Storm Filaments Crate" u="1"/>
        <s v="Imicus" u="1"/>
        <s v="Imperial Navy Slicer" u="1"/>
        <s v="Imperial Navy Xray M" u="1"/>
        <s v="Improved Cloaking Device II" u="1"/>
        <s v="Inertial Stabilizers I Blueprint" u="1"/>
        <s v="Inertial Stabilizers II" u="1"/>
        <s v="Inertial Stabilizers II Blueprint" u="1"/>
        <s v="Inferno Heavy Missile Blueprint" u="1"/>
        <s v="Inferno Light Missile Blueprint" u="1"/>
        <s v="Infiltrator I" u="1"/>
        <s v="Initiated Compact Warp Disruptor" u="1"/>
        <s v="Initiated Enduring Multispectral ECM" u="1"/>
        <s v="Intact Armor Plates" u="1"/>
        <s v="Interdiction Sphere Launcher I Blueprint" u="1"/>
        <s v="Interface Circuit" u="1"/>
        <s v="Iron Charge M Blueprint" u="1"/>
        <s v="Iron Charge S Blueprint" u="1"/>
        <s v="Isogen" u="1"/>
        <s v="Isotropic Deposition Guide" u="1"/>
        <s v="J5 Enduring Warp Disruptor" u="1"/>
        <s v="Kinetic Armor Hardener I" u="1"/>
        <s v="Kryos Blueprint" u="1"/>
        <s v="Large Ancillary Remote Shield Booster Blueprint" u="1"/>
        <s v="Large Ancillary Shield Booster" u="1"/>
        <s v="Large EM Shield Reinforcer I" u="1"/>
        <s v="Large Freight Container" u="1"/>
        <s v="Large Hybrid Burst Aerator II" u="1"/>
        <s v="Large Shield Extender II" u="1"/>
        <s v="Lava Command Center" u="1"/>
        <s v="Lavish Vanadinite" u="1"/>
        <s v="Lead Charge M Blueprint" u="1"/>
        <s v="Lead Charge S Blueprint" u="1"/>
        <s v="Light Armor Maintenance Bot I" u="1"/>
        <s v="Liquid Ozone" u="1"/>
        <s v="Logic Circuit" u="1"/>
        <s v="Lorentz Fluid" u="1"/>
        <s v="Mackinaw Blueprint" u="1"/>
        <s v="Malfunctioning Shield Emitter" u="1"/>
        <s v="Maulus" u="1"/>
        <s v="Mechanical Parts" u="1"/>
        <s v="Medium Ancillary Current Router I" u="1"/>
        <s v="Medium Ancillary Shield Booster" u="1"/>
        <s v="Medium Cargohold Optimization I" u="1"/>
        <s v="Medium Cargohold Optimization I Blueprint" u="1"/>
        <s v="Medium Cargohold Optimization II" u="1"/>
        <s v="Medium Core Defense Field Extender I" u="1"/>
        <s v="Medium Core Defense Field Extender I Blueprint" u="1"/>
        <s v="Medium Core Defense Field Extender II" u="1"/>
        <s v="Medium Core Defense Field Purger I Blueprint" u="1"/>
        <s v="Medium EM Shield Reinforcer I Blueprint" u="1"/>
        <s v="Medium Hyperspatial Velocity Optimizer I" u="1"/>
        <s v="Medium Hyperspatial Velocity Optimizer II" u="1"/>
        <s v="Medium Ice Harvester Accelerator I" u="1"/>
        <s v="Medium Low Friction Nozzle Joints I" u="1"/>
        <s v="Medium Low Friction Nozzle Joints I Blueprint" u="1"/>
        <s v="Medium Polycarbon Engine Housing I" u="1"/>
        <s v="Medium Shield Extender I Blueprint" u="1"/>
        <s v="Medium Shield Extender II" u="1"/>
        <s v="Medium Standard Container" u="1"/>
        <s v="Megacyte" u="1"/>
        <s v="Melted Capacitor Console" u="1"/>
        <s v="Men's 'Crimson Harvest' T-Shirt" u="1"/>
        <s v="Men's Beret (Blood Raiders)" u="1"/>
        <s v="Mercury" u="1"/>
        <s v="Metal Scraps" u="1"/>
        <s v="Mexallon" u="1"/>
        <s v="Miasmos" u="1"/>
        <s v="Miasmos Blueprint" u="1"/>
        <s v="Micro Auxiliary Power Core I Blueprint" u="1"/>
        <s v="Micro Circuit" u="1"/>
        <s v="Microwave S" u="1"/>
        <s v="Mining Drone I" u="1"/>
        <s v="Mining Drone I Blueprint" u="1"/>
        <s v="Mining Drone II" u="1"/>
        <s v="Mining Drone II Blueprint" u="1"/>
        <s v="Mining Laser Field Enhancement Charge Blueprint" u="1"/>
        <s v="Mining Laser Optimization Charge Blueprint" u="1"/>
        <s v="Mining Laser Upgrade II" u="1"/>
        <s v="Minmatar Shuttle" u="1"/>
        <s v="Mjolnir Fury Light Missile Blueprint" u="1"/>
        <s v="Mjolnir Heavy Missile Blueprint" u="1"/>
        <s v="Mjolnir Light Missile" u="1"/>
        <s v="Mjolnir Light Missile Blueprint" u="1"/>
        <s v="Mjolnir Torpedo Blueprint" u="1"/>
        <s v="Monazite" u="1"/>
        <s v="Moonshine Ytirium" u="1"/>
        <s v="Morphite" u="1"/>
        <s v="Multifrequency L Blueprint" u="1"/>
        <s v="Multifrequency M Blueprint" u="1"/>
        <s v="Multifrequency S Blueprint" u="1"/>
        <s v="Multispectral ECM I" u="1"/>
        <s v="Multispectral ECM II" u="1"/>
        <s v="Multispectrum Shield Hardener I" u="1"/>
        <s v="Multispectrum Shield Hardener I Blueprint" u="1"/>
        <s v="Multispectrum Shield Hardener II" u="1"/>
        <s v="Nanite Compound" u="1"/>
        <s v="Nanite Repair Paste" u="1"/>
        <s v="Nanites" u="1"/>
        <s v="Nanofiber Internal Structure I" u="1"/>
        <s v="Nanofiber Internal Structure I Blueprint" u="1"/>
        <s v="Nanofiber Internal Structure II" u="1"/>
        <s v="Nanofiber Internal Structure II Blueprint" u="1"/>
        <s v="Nanotransistors" u="1"/>
        <s v="Nanotransistors Reaction Formula" u="1"/>
        <s v="Navy Cap Booster 100" u="1"/>
        <s v="Neo Mercurite" u="1"/>
        <s v="Neo Mercurite Reaction Formula" u="1"/>
        <s v="NEO YC 114: Tengu Terror" u="1"/>
        <s v="NEO YC 114: The Exiled Gaming" u="1"/>
        <s v="NEO YC 114: The Gentlemen Renegades" u="1"/>
        <s v="Neodymium" u="1"/>
        <s v="Nereus" u="1"/>
        <s v="Neural Network Analyzer" u="1"/>
        <s v="Neutron Blaster Cannon II" u="1"/>
        <s v="Nitrogen Fuel Block" u="1"/>
        <s v="Nitrogen Fuel Block Blueprint" u="1"/>
        <s v="Nitrogen Isotopes" u="1"/>
        <s v="Noble Metals" u="1"/>
        <s v="Nocxium" u="1"/>
        <s v="Noise-25 'Needlejack' Filament" u="1"/>
        <s v="Noise-5 'Needlejack' Filament" u="1"/>
        <s v="Nova Light Missile Blueprint" u="1"/>
        <s v="Nova Rage Torpedo" u="1"/>
        <s v="Nuclear S Blueprint" u="1"/>
        <s v="Null L" u="1"/>
        <s v="Oceanic Command Center" u="1"/>
        <s v="Optimal Range Script" u="1"/>
        <s v="Optimal Range Script Blueprint" u="1"/>
        <s v="Optimized Attainment Decryptor" u="1"/>
        <s v="Optimized Augmentation Decryptor" u="1"/>
        <s v="ORE Strip Miner" u="1"/>
        <s v="Overdrive Injector System I Blueprint" u="1"/>
        <s v="Overdrive Injector System II" u="1"/>
        <s v="Oxygen" u="1"/>
        <s v="Oxygen Fuel Block" u="1"/>
        <s v="Oxygen Fuel Block Blueprint" u="1"/>
        <s v="Oxygen Isotopes" u="1"/>
        <s v="Parity Decryptor" u="1"/>
        <s v="Phenolic Composites" u="1"/>
        <s v="Phenolic Composites Reaction Formula" u="1"/>
        <s v="Phoenix Deathglow Remnant SKIN" u="1"/>
        <s v="Pithum A-Type Multispectrum Shield Hardener" u="1"/>
        <s v="Pithum C-Type Medium Remote Shield Booster" u="1"/>
        <s v="Plasma Command Center" u="1"/>
        <s v="Plasma Thruster Blueprint" u="1"/>
        <s v="Platinum" u="1"/>
        <s v="Platinum Technite" u="1"/>
        <s v="Platinum Technite Reaction Formula" u="1"/>
        <s v="Polarized Torpedo Launcher Blueprint" u="1"/>
        <s v="Porpoise Blueprint" u="1"/>
        <s v="Positron Cord" u="1"/>
        <s v="Power Circuit" u="1"/>
        <s v="Power Diagnostic System II" u="1"/>
        <s v="Precious Metals" u="1"/>
        <s v="Process Decryptor" u="1"/>
        <s v="Procurer Blueprint" u="1"/>
        <s v="Prospect Blueprint" u="1"/>
        <s v="Prototype Cloaking Device I" u="1"/>
        <s v="Pyerite" u="1"/>
        <s v="Quake M" u="1"/>
        <s v="Quake S" u="1"/>
        <s v="Quantum Physics" u="1"/>
        <s v="R.A.M.- Ammunition Tech" u="1"/>
        <s v="R.A.M.- Ammunition Tech Blueprint" u="1"/>
        <s v="R.A.M.- Armor/Hull Tech Blueprint" u="1"/>
        <s v="R.A.M.- Robotics" u="1"/>
        <s v="R.A.M.- Robotics Blueprint" u="1"/>
        <s v="R.A.M.- Starship Tech" u="1"/>
        <s v="R.A.M.- Starship Tech Blueprint" u="1"/>
        <s v="Radar ECM II" u="1"/>
        <s v="Radio L Blueprint" u="1"/>
        <s v="Radio M Blueprint" u="1"/>
        <s v="Reactive Armor Hardener" u="1"/>
        <s v="Reactive Metals" u="1"/>
        <s v="Republic Fleet EMP S" u="1"/>
        <s v="Retriever" u="1"/>
        <s v="Retriever Blueprint" u="1"/>
        <s v="Robotics" u="1"/>
        <s v="Rocket Fuel" u="1"/>
        <s v="Rocket Launcher I Blueprint" u="1"/>
        <s v="Rolled Tungsten Alloy" u="1"/>
        <s v="Rolled Tungsten Alloy Reaction Formula" u="1"/>
        <s v="Scan Resolution Script Blueprint" u="1"/>
        <s v="Scandium" u="1"/>
        <s v="Scarlet Embrace Firework" u="1"/>
        <s v="Scimitar" u="1"/>
        <s v="Scorch L Blueprint" u="1"/>
        <s v="Scorch S" u="1"/>
        <s v="Scourge Fury Light Missile" u="1"/>
        <s v="Scourge Fury Light Missile Blueprint" u="1"/>
        <s v="Scourge Heavy Missile Blueprint" u="1"/>
        <s v="Scourge Light Missile" u="1"/>
        <s v="Scourge Light Missile Blueprint" u="1"/>
        <s v="Scourge Rage Rocket" u="1"/>
        <s v="Scourge Torpedo Blueprint" u="1"/>
        <s v="Sensor Booster I Blueprint" u="1"/>
        <s v="Shadow Serpentis Magnetic Field Stabilizer" u="1"/>
        <s v="Shadow Serpentis Tracking Computer" u="1"/>
        <s v="Silicates" u="1"/>
        <s v="Silicon Diborite" u="1"/>
        <s v="Silicon Diborite Reaction Formula" u="1"/>
        <s v="Skiff Blueprint" u="1"/>
        <s v="Slasher" u="1"/>
        <s v="Slasher Blueprint" u="1"/>
        <s v="Small Ancillary Armor Repairer Blueprint" u="1"/>
        <s v="Small Ancillary Current Router I Blueprint" u="1"/>
        <s v="Small Ancillary Shield Booster Blueprint" u="1"/>
        <s v="Small Auxiliary Thrusters I" u="1"/>
        <s v="Small Bay Loading Accelerator I" u="1"/>
        <s v="Small Bay Loading Accelerator I Blueprint" u="1"/>
        <s v="Small C5-L Compact Shield Booster" u="1"/>
        <s v="Small Capacitor Control Circuit I" u="1"/>
        <s v="Small Cargohold Optimization II" u="1"/>
        <s v="Small Core Defense Field Extender I Blueprint" u="1"/>
        <s v="Small Core Defense Field Purger I Blueprint" u="1"/>
        <s v="Small EM Shield Reinforcer I Blueprint" u="1"/>
        <s v="Small Hyperspatial Velocity Optimizer I Blueprint" u="1"/>
        <s v="Small Hyperspatial Velocity Optimizer II" u="1"/>
        <s v="Small I-a Enduring Armor Repairer" u="1"/>
        <s v="Small Low Friction Nozzle Joints I" u="1"/>
        <s v="Small Low Friction Nozzle Joints I Blueprint" u="1"/>
        <s v="Small Polycarbon Engine Housing I" u="1"/>
        <s v="Small Polycarbon Engine Housing I Blueprint" u="1"/>
        <s v="Small Polycarbon Engine Housing II" u="1"/>
        <s v="Small Processor Overclocking Unit I" u="1"/>
        <s v="Small Secure Container" u="1"/>
        <s v="Small Secure Container Blueprint" u="1"/>
        <s v="Small Shield Extender II" u="1"/>
        <s v="Small Standard Container" u="1"/>
        <s v="Small Targeting System Subcontroller I Blueprint" u="1"/>
        <s v="Small Targeting System Subcontroller II" u="1"/>
        <s v="Small Thermal Shield Reinforcer I Blueprint" u="1"/>
        <s v="Small Warhead Calefaction Catalyst I Blueprint" u="1"/>
        <s v="Smashed Trigger Unit" u="1"/>
        <s v="Sodium Firework" u="1"/>
        <s v="Spatial Attunement Unit" u="1"/>
        <s v="Sperrylite" u="1"/>
        <s v="Standard Frentix Booster Blueprint" u="1"/>
        <s v="Standard Frentix Booster Reaction Formula" u="1"/>
        <s v="Stasis Webifier I Blueprint" u="1"/>
        <s v="Stasis Webifier II" u="1"/>
        <s v="Station Container" u="1"/>
        <s v="Station Container Blueprint" u="1"/>
        <s v="Station Vault Container Blueprint" u="1"/>
        <s v="Station Warehouse Container" u="1"/>
        <s v="Station Warehouse Container Blueprint" u="1"/>
        <s v="Stiletto" u="1"/>
        <s v="Stiletto Blueprint" u="1"/>
        <s v="Strontium Clathrates" u="1"/>
        <s v="Sulfuric Acid" u="1"/>
        <s v="Sulfuric Acid Reaction Formula" u="1"/>
        <s v="Supertensile Plastics" u="1"/>
        <s v="Supratidal Scoped Entropic Disintegrator Blueprint" u="1"/>
        <s v="Survey Scanner II" u="1"/>
        <s v="Sylvite" u="1"/>
        <s v="Symmetry Decryptor" u="1"/>
        <s v="Synthetic Synapses" u="1"/>
        <s v="Ta3 Compact Ship Scanner" u="1"/>
        <s v="Takmahl Centrifugal Primer" u="1"/>
        <s v="Takmahl Diamond Rod" u="1"/>
        <s v="Takmahl Fractal Sheet" u="1"/>
        <s v="Takmahl Magnetic Slab" u="1"/>
        <s v="Takmahl Solid Mox" u="1"/>
        <s v="Talocan Intricate Formulas" u="1"/>
        <s v="Talocan Stasis Inverter" u="1"/>
        <s v="Talwar" u="1"/>
        <s v="Tangled Power Conduit" u="1"/>
        <s v="Taranis" u="1"/>
        <s v="Tayra" u="1"/>
        <s v="Technetium" u="1"/>
        <s v="Templar I" u="1"/>
        <s v="Test Cultures" u="1"/>
        <s v="Tetrimon Base Shortcut Keypass" u="1"/>
        <s v="Thermal Armor Hardener I" u="1"/>
        <s v="Thrasher Blueprint" u="1"/>
        <s v="Thruster Console" u="1"/>
        <s v="Titanium" u="1"/>
        <s v="Titanium Carbide" u="1"/>
        <s v="Titanium Carbide Reaction Formula" u="1"/>
        <s v="Titanium Chromide" u="1"/>
        <s v="Titanium Chromide Reaction Formula" u="1"/>
        <s v="Titanium Sabot M Blueprint" u="1"/>
        <s v="Titanium Sabot S Blueprint" u="1"/>
        <s v="Torpedo Launcher II" u="1"/>
        <s v="Toxic Metals" u="1"/>
        <s v="Tracking Speed Script" u="1"/>
        <s v="Tracking Speed Script Blueprint" u="1"/>
        <s v="Tranquil Gamma Filament" u="1"/>
        <s v="Tremor M" u="1"/>
        <s v="Tripped Power Circuit" u="1"/>
        <s v="Tritanium" u="1"/>
        <s v="Tungsten" u="1"/>
        <s v="Tungsten Carbide" u="1"/>
        <s v="Tungsten Carbide Armor Plate" u="1"/>
        <s v="Tungsten Carbide Reaction Formula" u="1"/>
        <s v="Ultraviolet L Blueprint" u="1"/>
        <s v="Valkyrie I" u="1"/>
        <s v="Valkyrie I Blueprint" u="1"/>
        <s v="Valkyrie II" u="1"/>
        <s v="Vanadinite" u="1"/>
        <s v="Vanadium" u="1"/>
        <s v="Vanadium Hafnite" u="1"/>
        <s v="Vanadium Hafnite Reaction Formula" u="1"/>
        <s v="Velator" u="1"/>
        <s v="Venture" u="1"/>
        <s v="Venture Blueprint" u="1"/>
        <s v="Viator" u="1"/>
        <s v="Vindicator" u="1"/>
        <s v="Void L" u="1"/>
        <s v="VXN-01N Nullsec Ice Storm Filament" u="1"/>
        <s v="Warclone Blanks" u="1"/>
        <s v="Warden I" u="1"/>
        <s v="Warden II" u="1"/>
        <s v="Warp Core Stabilizer I" u="1"/>
        <s v="Warp Core Stabilizer II" u="1"/>
        <s v="Warp Disruptor I Blueprint" u="1"/>
        <s v="Warp Disruptor II" u="1"/>
        <s v="Warp Scrambler I Blueprint" u="1"/>
        <s v="Warp Scrambler II" u="1"/>
        <s v="Warrior I" u="1"/>
        <s v="Warrior I Blueprint" u="1"/>
        <s v="Warrior II" u="1"/>
        <s v="Warrior II Blueprint" u="1"/>
        <s v="Women's 'Crimson Harvest' T-Shirt" u="1"/>
        <s v="Xray L Blueprint" u="1"/>
        <s v="Xray M Blueprint" u="1"/>
        <s v="Zeolites" u="1"/>
        <s v="Zeugma Integrated Analyzer Blueprint" u="1"/>
        <s v="Zydrine" u="1"/>
        <s v="Aurora L" u="1"/>
        <s v="Conflagration L" u="1"/>
        <s v="Scorch L" u="1"/>
        <s v="Bistot" u="1"/>
      </sharedItems>
    </cacheField>
    <cacheField name="Asset name" numFmtId="0">
      <sharedItems containsBlank="1"/>
    </cacheField>
    <cacheField name="Location" numFmtId="0">
      <sharedItems containsBlank="1" count="41">
        <s v="#CHAMP!"/>
        <m/>
        <s v="Jita IV - Moon 4 - Caldari Navy Assembly Plant" u="1"/>
        <s v="D-6WS1 - NYG'S LoveNest" u="1"/>
        <s v="H6-CX8 - Miners Gon' Mine" u="1"/>
        <s v="SI-I89 - Building Thingy" u="1"/>
        <s v="Faspera I - Ammatar Fleet Testing Facilities" u="1"/>
        <s v="Assah VI - Paragon Fulfillment Center" u="1"/>
        <s v="Sendaya V - CONCORD Bureau" u="1"/>
        <s v="Tasti V - Moon 1 - Science and Trade Institute School" u="1"/>
        <s v="Dihra V - 24th Imperial Crusade Logistic Support" u="1"/>
        <s v="Otela II - Perun Clade Bioadaptation Chambers" u="1"/>
        <s v="Tzvi VI - 24th Imperial Crusade Logistic Support" u="1"/>
        <s v="Camal IX - Ammatar Fleet Testing Facilities" u="1"/>
        <s v="Hek VIII - Moon 12 - Boundless Creation Factory" u="1"/>
        <s v="B-WPLZ - Stahlfabrik" u="1"/>
        <s v="Pashanai III - Moon 2 - Amarr Navy Assembly Plant" u="1"/>
        <s v="SI-I89 - Right One This Time" u="1"/>
        <s v="Podion VIII - Moon 15 - Nefantar Miner Association Mining Outpost" u="1"/>
        <s v="Egbinger XI - Moon 3 - CBD Corporation Storage" u="1"/>
        <s v="Irmalin VIII - Moon 13 - Royal Khanid Navy Testing Facilities" u="1"/>
        <s v="FC-3YI - The Two Towers" u="1"/>
        <s v="Akora IX - Moon 17 - Ducia Foundry Refinery" u="1"/>
        <s v="Odebeinn IV - Freedom Extension Warehouse" u="1"/>
        <s v="Hier IV - Moon 3 - Inherent Implants Biotech Production" u="1"/>
        <s v="OXIY-V - The Cabin" u="1"/>
        <s v="Uitra VI - Moon 4 - State War Academy" u="1"/>
        <s v="Naeel III - X-Sense Chemical Storage" u="1"/>
        <s v="Amarr VIII (Oris) - Emperor Family Academy" u="1"/>
        <s v="FC-3YI - Light of Providence" u="1"/>
        <s v="Schoorasana VI - Moon 1 - CBD Corporation Storage" u="1"/>
        <s v="Odebeinn III - Moon 13 - Freedom Extension Storage" u="1"/>
        <s v="Nakah I - Moon 1 - Thukker Mix Factory" u="1"/>
        <s v="Nomaa VI - Moon 4 - Expert Housing Production Plant" u="1"/>
        <s v="Rens VI - Moon 8 - Brutor Tribe Treasury" u="1"/>
        <s v="Vezila IV - Royal Khanid Navy Assembly Plant" u="1"/>
        <s v="G-5EN2 - Entitled Dics R&amp;D" u="1"/>
        <s v="Scimitar" u="1"/>
        <s v="D-6WS1" u="1"/>
        <s v="Retriever" u="1"/>
        <s v="SI-I89" u="1"/>
      </sharedItems>
    </cacheField>
    <cacheField name="NameLocation" numFmtId="0">
      <sharedItems containsBlank="1"/>
    </cacheField>
    <cacheField name="Owner" numFmtId="0">
      <sharedItems containsBlank="1" count="3">
        <s v="#CHAMP!"/>
        <m/>
        <s v="Tchakote Beruska" u="1"/>
      </sharedItems>
    </cacheField>
    <cacheField name="Qty"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ascal amram" refreshedDate="45383.662868981482" createdVersion="8" refreshedVersion="8" minRefreshableVersion="3" recordCount="12" xr:uid="{D2068C73-0CE9-43F3-AFAB-AF1377D4A9F8}">
  <cacheSource type="worksheet">
    <worksheetSource name="Tableau7"/>
  </cacheSource>
  <cacheFields count="8">
    <cacheField name="ICE name" numFmtId="0">
      <sharedItems count="12">
        <s v="Blue Ice"/>
        <s v="Clear Icicle"/>
        <s v="Dark Glitter"/>
        <s v="Enriched Clear Icicle"/>
        <s v="Gelidus"/>
        <s v="Glacial Mass"/>
        <s v="Glare Crust"/>
        <s v="Krystallos"/>
        <s v="Pristine White Glaze"/>
        <s v="Smooth Glacial Mass"/>
        <s v="Thick Blue Ice"/>
        <s v="White Glaze"/>
      </sharedItems>
    </cacheField>
    <cacheField name="ICE-Type" numFmtId="0">
      <sharedItems/>
    </cacheField>
    <cacheField name="Est. Price" numFmtId="168">
      <sharedItems containsSemiMixedTypes="0" containsString="0" containsNumber="1" minValue="120544.98072595712" maxValue="499186.32426407473"/>
    </cacheField>
    <cacheField name="Profitable" numFmtId="0">
      <sharedItems containsSemiMixedTypes="0" containsString="0" containsNumber="1" containsInteger="1" minValue="0" maxValue="3"/>
    </cacheField>
    <cacheField name="Isotopes" numFmtId="0">
      <sharedItems containsBlank="1" count="5">
        <s v="Oxygen (GAL)"/>
        <s v="Helium (AMA)"/>
        <m/>
        <s v="Hydrogen (MIM)"/>
        <s v="Nitrogen (CAL)"/>
      </sharedItems>
    </cacheField>
    <cacheField name="Heavy water" numFmtId="0">
      <sharedItems containsSemiMixedTypes="0" containsString="0" containsNumber="1" containsInteger="1" minValue="69" maxValue="1381"/>
    </cacheField>
    <cacheField name="Liquid Ozone" numFmtId="0">
      <sharedItems containsSemiMixedTypes="0" containsString="0" containsNumber="1" containsInteger="1" minValue="35" maxValue="1381"/>
    </cacheField>
    <cacheField name="Strontium Clathrates" numFmtId="0">
      <sharedItems containsSemiMixedTypes="0" containsString="0" containsNumber="1" containsInteger="1" minValue="1" maxValue="173"/>
    </cacheField>
  </cacheFields>
  <extLst>
    <ext xmlns:x14="http://schemas.microsoft.com/office/spreadsheetml/2009/9/main" uri="{725AE2AE-9491-48be-B2B4-4EB974FC3084}">
      <x14:pivotCacheDefinition pivotCacheId="1260861629"/>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ascal amram" refreshedDate="45383.662869097221" createdVersion="8" refreshedVersion="8" minRefreshableVersion="3" recordCount="12" xr:uid="{D71AEDFC-9997-434C-A7AE-BD41F2DAFBDA}">
  <cacheSource type="worksheet">
    <worksheetSource ref="M3:P15" sheet="DataMining"/>
  </cacheSource>
  <cacheFields count="4">
    <cacheField name="ICE name" numFmtId="0">
      <sharedItems count="12">
        <s v="Blue Ice"/>
        <s v="Clear Icicle"/>
        <s v="Dark Glitter"/>
        <s v="Enriched Clear Icicle"/>
        <s v="Gelidus"/>
        <s v="Glacial Mass"/>
        <s v="Glare Crust"/>
        <s v="Krystallos"/>
        <s v="Pristine White Glaze"/>
        <s v="Smooth Glacial Mass"/>
        <s v="Thick Blue Ice"/>
        <s v="White Glaze"/>
      </sharedItems>
    </cacheField>
    <cacheField name="ICE-Type" numFmtId="0">
      <sharedItems/>
    </cacheField>
    <cacheField name="Est. Price" numFmtId="168">
      <sharedItems containsSemiMixedTypes="0" containsString="0" containsNumber="1" minValue="120544.98072595712" maxValue="499186.32426407473"/>
    </cacheField>
    <cacheField name="Profitable" numFmtId="0">
      <sharedItems containsSemiMixedTypes="0" containsString="0" containsNumber="1" containsInteger="1" minValue="0" maxValue="3" count="4">
        <n v="2"/>
        <n v="0"/>
        <n v="1"/>
        <n v="3"/>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ascal amram" refreshedDate="45383.66286921296" createdVersion="8" refreshedVersion="8" minRefreshableVersion="3" recordCount="60" xr:uid="{45389618-00ED-4633-A0F7-1CC7E032473F}">
  <cacheSource type="worksheet">
    <worksheetSource ref="G3:J63" sheet="DataMining"/>
  </cacheSource>
  <cacheFields count="4">
    <cacheField name="Moon ORE" numFmtId="0">
      <sharedItems count="60">
        <s v="Bitumens"/>
        <s v="Bountiful Loparite"/>
        <s v="Bountiful Monazite"/>
        <s v="Bountiful Xenotime"/>
        <s v="Bountiful Ytterbite"/>
        <s v="Brimful Bitumens"/>
        <s v="Brimful Coesite"/>
        <s v="Brimful Sylvite"/>
        <s v="Brimful Zeolites"/>
        <s v="Carnotite"/>
        <s v="Chromite"/>
        <s v="Cinnabar"/>
        <s v="Cobalite"/>
        <s v="Coesite"/>
        <s v="Copious Cobalite"/>
        <s v="Copious Euxenite"/>
        <s v="Copious Scheelite"/>
        <s v="Copious Titanite"/>
        <s v="Euxenite"/>
        <s v="Glistening Bitumens"/>
        <s v="Glistening Coesite"/>
        <s v="Glistening Sylvite"/>
        <s v="Glistening Zeolites"/>
        <s v="Glowing Carnotite"/>
        <s v="Glowing Cinnabar"/>
        <s v="Glowing Pollucite"/>
        <s v="Glowing Zircon"/>
        <s v="Lavish Chromite"/>
        <s v="Lavish Otavite"/>
        <s v="Lavish Sperrylite"/>
        <s v="Lavish Vanadinite"/>
        <s v="Loparite"/>
        <s v="Monazite"/>
        <s v="Otavite"/>
        <s v="Pollucite"/>
        <s v="Replete Carnotite"/>
        <s v="Replete Cinnabar"/>
        <s v="Replete Pollucite"/>
        <s v="Replete Zircon"/>
        <s v="Scheelite"/>
        <s v="Shimmering Chromite"/>
        <s v="Shimmering Otavite"/>
        <s v="Shimmering Sperrylite"/>
        <s v="Shimmering Vanadinite"/>
        <s v="Shining Loparite"/>
        <s v="Shining Monazite"/>
        <s v="Shining Xenotime"/>
        <s v="Shining Ytterbite"/>
        <s v="Sperrylite"/>
        <s v="Sylvite"/>
        <s v="Titanite"/>
        <s v="Twinkling Cobalite"/>
        <s v="Twinkling Euxenite"/>
        <s v="Twinkling Scheelite"/>
        <s v="Twinkling Titanite"/>
        <s v="Vanadinite"/>
        <s v="Xenotime"/>
        <s v="Ytterbite"/>
        <s v="Zeolites"/>
        <s v="Zircon"/>
      </sharedItems>
    </cacheField>
    <cacheField name="R-Type" numFmtId="0">
      <sharedItems count="5">
        <s v="R4"/>
        <s v="R64"/>
        <s v="R32"/>
        <s v="R16"/>
        <s v="R8"/>
      </sharedItems>
    </cacheField>
    <cacheField name="Est. Price" numFmtId="168">
      <sharedItems containsMixedTypes="1" containsNumber="1" minValue="45.171569702197957" maxValue="24886.163501085997"/>
    </cacheField>
    <cacheField name="Profitable" numFmtId="0">
      <sharedItems containsMixedTypes="1" containsNumber="1" containsInteger="1" minValue="0" maxValue="3" count="5">
        <n v="2"/>
        <n v="3"/>
        <n v="0"/>
        <s v="NV"/>
        <n v="1"/>
      </sharedItems>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ascal amram" refreshedDate="45383.662869328706" createdVersion="8" refreshedVersion="8" minRefreshableVersion="3" recordCount="20" xr:uid="{0402073B-B217-42C8-9335-BFC0AE4187F4}">
  <cacheSource type="worksheet">
    <worksheetSource name="Tableau5"/>
  </cacheSource>
  <cacheFields count="4">
    <cacheField name="Moon type" numFmtId="0">
      <sharedItems count="5">
        <s v="R4"/>
        <s v="R8"/>
        <s v="R16"/>
        <s v="R32"/>
        <s v="R64"/>
      </sharedItems>
    </cacheField>
    <cacheField name="Moon ORE" numFmtId="0">
      <sharedItems count="20">
        <s v="Bitumens"/>
        <s v="Coesite"/>
        <s v="Sylvite"/>
        <s v="Zeolites"/>
        <s v="Euxenite"/>
        <s v="Scheelite"/>
        <s v="Cobaltite"/>
        <s v="Titanite"/>
        <s v="Sperrylite"/>
        <s v="Otavite"/>
        <s v="Vanadinite"/>
        <s v="Chromite"/>
        <s v="Carnotite"/>
        <s v="Cinnabar"/>
        <s v="Pollucite"/>
        <s v="Zircon"/>
        <s v="Loparite"/>
        <s v="Monazite"/>
        <s v="Xenotime"/>
        <s v="Ytterbite"/>
      </sharedItems>
    </cacheField>
    <cacheField name="Secondary" numFmtId="0">
      <sharedItems count="14">
        <s v="Chromite, Loparite, Pollucite"/>
        <s v="Ytterbite, Zircon, Vanadinite"/>
        <s v="Monazite, Cinnabar, Sperrylite"/>
        <s v="Xenotime, Carnonite, Otavite"/>
        <s v="Loparite, Pollucite"/>
        <s v="Monazite, Cinnabar"/>
        <s v="to search"/>
        <s v="Loparite"/>
        <s v="Ytterbite"/>
        <s v="Xenotime"/>
        <s v="Carnotite"/>
        <s v="Cinnabar"/>
        <s v="Pollucite"/>
        <s v="Zircon"/>
      </sharedItems>
    </cacheField>
    <cacheField name="Minerals" numFmtId="0">
      <sharedItems count="20">
        <s v="Hydrocarbons"/>
        <s v="Silicates"/>
        <s v="Evaporite Deposits"/>
        <s v="Atmospheric Gases"/>
        <s v="Scandium"/>
        <s v="Tungsten"/>
        <s v="Cobalt"/>
        <s v="Titanium"/>
        <s v="Platinum, Evaporite Deposits"/>
        <s v="Cadnium, Atmospheric Gases"/>
        <s v="Vanadium, Silicates"/>
        <s v="Chromium, Hydrocarbons"/>
        <s v="Technetium, Cobalt, Atmospheric Gases"/>
        <s v="Mercury, Tungsten, Evaporite Deposits"/>
        <s v="Caesium, Scnadium, Hydrocarbons"/>
        <s v="Hafnium, Titanium, Silicates"/>
        <s v="Promethium, Platinum, Scandium, Hydrocarbons"/>
        <s v="Neodymium, Chromium, Tungsten, Evaporite Deposits"/>
        <s v="Dysprosium, Vanadium, Cobalt, Atmospheric Gases"/>
        <s v="Thulium, Cadnium, Titanium, Silicates"/>
      </sharedItems>
    </cacheField>
  </cacheFields>
  <extLst>
    <ext xmlns:x14="http://schemas.microsoft.com/office/spreadsheetml/2009/9/main" uri="{725AE2AE-9491-48be-B2B4-4EB974FC3084}">
      <x14:pivotCacheDefinition pivotCacheId="1440230904"/>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ascal amram" refreshedDate="45383.662869444444" createdVersion="8" refreshedVersion="8" minRefreshableVersion="3" recordCount="48" xr:uid="{24CD8C2B-F1D4-4B9C-BE8B-6BBBBAB72373}">
  <cacheSource type="worksheet">
    <worksheetSource name="Asteroids"/>
  </cacheSource>
  <cacheFields count="4">
    <cacheField name="Asteroids" numFmtId="0">
      <sharedItems count="48">
        <s v="Arkonor"/>
        <s v="Azure Plagioclase"/>
        <s v="Bistot"/>
        <s v="Bright Spodumain"/>
        <s v="Concentrated Veldspar"/>
        <s v="Condensed Scordite"/>
        <s v="Crimson Arkonor"/>
        <s v="Crokite"/>
        <s v="Crystalline Crokite"/>
        <s v="Dark Ochre"/>
        <s v="Dense Veldspar"/>
        <s v="Fiery Kernite"/>
        <s v="Glazed Hedbergite"/>
        <s v="Gleaming Spodumain"/>
        <s v="Gneiss"/>
        <s v="Golden Omber"/>
        <s v="Hedbergite"/>
        <s v="Hemorphite"/>
        <s v="Iridescent Gneiss"/>
        <s v="Jaspet"/>
        <s v="Kernite"/>
        <s v="Luminous Kernite"/>
        <s v="Magma Mercoxit"/>
        <s v="Massive Scordite"/>
        <s v="Mercoxit"/>
        <s v="Monoclinic Bistot"/>
        <s v="Obsidian Ochre"/>
        <s v="Omber"/>
        <s v="Onyx Ochre"/>
        <s v="Plagioclase"/>
        <s v="Prime Arkonor"/>
        <s v="Prismatic Gneiss"/>
        <s v="Pristine Jaspet"/>
        <s v="Pure Jaspet"/>
        <s v="Pyroxeres"/>
        <s v="Radiant Hemorphite"/>
        <s v="Rich Plagioclase"/>
        <s v="Scordite"/>
        <s v="Sharp Crokite"/>
        <s v="Silvery Omber"/>
        <s v="Solid Pyroxeres"/>
        <s v="Spodumain"/>
        <s v="Triclinic Bistot"/>
        <s v="Veldspar"/>
        <s v="Viscous Pyroxeres"/>
        <s v="Vitreous Mercoxit"/>
        <s v="Vitric Hedbergite"/>
        <s v="Vivid Hemorphite"/>
      </sharedItems>
    </cacheField>
    <cacheField name="Compressed vol." numFmtId="0">
      <sharedItems containsSemiMixedTypes="0" containsString="0" containsNumber="1" minValue="1E-3" maxValue="0.4"/>
    </cacheField>
    <cacheField name="Est. Price" numFmtId="168">
      <sharedItems containsSemiMixedTypes="0" containsString="0" containsNumber="1" minValue="11.440359543437411" maxValue="49741.40807857069"/>
    </cacheField>
    <cacheField name="Profitable" numFmtId="1">
      <sharedItems containsSemiMixedTypes="0" containsString="0" containsNumber="1" containsInteger="1" minValue="0" maxValue="3" count="4">
        <n v="2"/>
        <n v="0"/>
        <n v="3"/>
        <n v="1"/>
      </sharedItems>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ascal amram" refreshedDate="45383.662869444444" createdVersion="8" refreshedVersion="8" minRefreshableVersion="3" recordCount="48" xr:uid="{CA43C912-423B-4AB9-ADE6-9C359C8F033C}">
  <cacheSource type="worksheet">
    <worksheetSource name="Tableau6[[ORE]:[Thirdy]]"/>
  </cacheSource>
  <cacheFields count="14">
    <cacheField name="ORE" numFmtId="0">
      <sharedItems count="48">
        <s v="Arkonor"/>
        <s v="Azure Plagioclase"/>
        <s v="Bistot"/>
        <s v="Bright Spodumain"/>
        <s v="Concentrated Veldspar"/>
        <s v="Condensed Scordite"/>
        <s v="Crimson Arkonor"/>
        <s v="Crokite"/>
        <s v="Crystalline Crokite"/>
        <s v="Dark Ochre"/>
        <s v="Dense Veldspar"/>
        <s v="Fiery Kernite"/>
        <s v="Glazed Hedbergite"/>
        <s v="Gleaming Spodumain"/>
        <s v="Gneiss"/>
        <s v="Golden Omber"/>
        <s v="Hedbergite"/>
        <s v="Hemorphite"/>
        <s v="Iridescent Gneiss"/>
        <s v="Jaspet"/>
        <s v="Kernite"/>
        <s v="Luminous Kernite"/>
        <s v="Magma Mercoxit"/>
        <s v="Massive Scordite"/>
        <s v="Mercoxit"/>
        <s v="Monoclinic Bistot"/>
        <s v="Obsidian Ochre"/>
        <s v="Omber"/>
        <s v="Onyx Ochre"/>
        <s v="Plagioclase"/>
        <s v="Prime Arkonor"/>
        <s v="Prismatic Gneiss"/>
        <s v="Pristine Jaspet"/>
        <s v="Pure Jaspet"/>
        <s v="Pyroxeres"/>
        <s v="Radiant Hemorphite"/>
        <s v="Rich Plagioclase"/>
        <s v="Scordite"/>
        <s v="Sharp Crokite"/>
        <s v="Silvery Omber"/>
        <s v="Solid Pyroxeres"/>
        <s v="Spodumain"/>
        <s v="Triclinic Bistot"/>
        <s v="Veldspar"/>
        <s v="Viscous Pyroxeres"/>
        <s v="Vitreous Mercoxit"/>
        <s v="Vitric Hedbergite"/>
        <s v="Vivid Hemorphite"/>
      </sharedItems>
    </cacheField>
    <cacheField name="Volume" numFmtId="0">
      <sharedItems containsSemiMixedTypes="0" containsString="0" containsNumber="1" minValue="0.1" maxValue="40"/>
    </cacheField>
    <cacheField name="Batch size" numFmtId="0">
      <sharedItems containsSemiMixedTypes="0" containsString="0" containsNumber="1" containsInteger="1" minValue="100" maxValue="100"/>
    </cacheField>
    <cacheField name="Tri" numFmtId="0">
      <sharedItems containsSemiMixedTypes="0" containsString="0" containsNumber="1" containsInteger="1" minValue="0" maxValue="52800"/>
    </cacheField>
    <cacheField name="Pye" numFmtId="0">
      <sharedItems containsSemiMixedTypes="0" containsString="0" containsNumber="1" containsInteger="1" minValue="0" maxValue="3520"/>
    </cacheField>
    <cacheField name="Mex" numFmtId="0">
      <sharedItems containsSemiMixedTypes="0" containsString="0" containsNumber="1" containsInteger="1" minValue="0" maxValue="2200"/>
    </cacheField>
    <cacheField name="Iso" numFmtId="0">
      <sharedItems containsSemiMixedTypes="0" containsString="0" containsNumber="1" containsInteger="1" minValue="0" maxValue="1320"/>
    </cacheField>
    <cacheField name="Noc" numFmtId="0">
      <sharedItems containsSemiMixedTypes="0" containsString="0" containsNumber="1" containsInteger="1" minValue="0" maxValue="880"/>
    </cacheField>
    <cacheField name="Zyd" numFmtId="0">
      <sharedItems containsSemiMixedTypes="0" containsString="0" containsNumber="1" containsInteger="1" minValue="0" maxValue="176"/>
    </cacheField>
    <cacheField name="Meg" numFmtId="0">
      <sharedItems containsSemiMixedTypes="0" containsString="0" containsNumber="1" containsInteger="1" minValue="0" maxValue="132"/>
    </cacheField>
    <cacheField name="Mor" numFmtId="0">
      <sharedItems containsSemiMixedTypes="0" containsString="0" containsNumber="1" containsInteger="1" minValue="0" maxValue="154"/>
    </cacheField>
    <cacheField name="Primary" numFmtId="0">
      <sharedItems count="5">
        <s v="Pye"/>
        <s v="Tri"/>
        <s v="Mex"/>
        <s v="Iso"/>
        <s v="Mor"/>
      </sharedItems>
    </cacheField>
    <cacheField name="Secondary" numFmtId="0">
      <sharedItems containsBlank="1" count="5">
        <s v="Mex"/>
        <s v="Iso"/>
        <m/>
        <s v="Pye"/>
        <s v="Noc"/>
      </sharedItems>
    </cacheField>
    <cacheField name="Thirdy" numFmtId="0">
      <sharedItems containsBlank="1" count="5">
        <s v="Meg"/>
        <m/>
        <s v="Zyd"/>
        <s v="Noc"/>
        <s v="Iso"/>
      </sharedItems>
    </cacheField>
  </cacheFields>
  <extLst>
    <ext xmlns:x14="http://schemas.microsoft.com/office/spreadsheetml/2009/9/main" uri="{725AE2AE-9491-48be-B2B4-4EB974FC3084}">
      <x14:pivotCacheDefinition pivotCacheId="1914517326"/>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5">
  <r>
    <x v="0"/>
    <s v="#CHAMP!"/>
    <x v="0"/>
    <s v="#CHAMP!"/>
    <x v="0"/>
    <s v="#CHAMP!"/>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r>
    <x v="1"/>
    <m/>
    <x v="1"/>
    <m/>
    <x v="1"/>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
  <r>
    <x v="0"/>
    <s v="Faction"/>
    <n v="166636.60890227597"/>
    <n v="2"/>
    <x v="0"/>
    <n v="69"/>
    <n v="35"/>
    <n v="1"/>
  </r>
  <r>
    <x v="1"/>
    <s v="Faction"/>
    <n v="187743.61336083064"/>
    <n v="2"/>
    <x v="1"/>
    <n v="69"/>
    <n v="35"/>
    <n v="1"/>
  </r>
  <r>
    <x v="2"/>
    <s v="Standard"/>
    <n v="153524.72100337257"/>
    <n v="0"/>
    <x v="2"/>
    <n v="691"/>
    <n v="1381"/>
    <n v="69"/>
  </r>
  <r>
    <x v="3"/>
    <s v="Enriched"/>
    <n v="162653.3074124018"/>
    <n v="1"/>
    <x v="2"/>
    <n v="104"/>
    <n v="55"/>
    <n v="1"/>
  </r>
  <r>
    <x v="4"/>
    <s v="Standard"/>
    <n v="339197.50684037979"/>
    <n v="3"/>
    <x v="2"/>
    <n v="345"/>
    <n v="691"/>
    <n v="104"/>
  </r>
  <r>
    <x v="5"/>
    <s v="Faction"/>
    <n v="120852.24763908904"/>
    <n v="0"/>
    <x v="3"/>
    <n v="69"/>
    <n v="35"/>
    <n v="1"/>
  </r>
  <r>
    <x v="6"/>
    <s v="Standard"/>
    <n v="354246.495456715"/>
    <n v="3"/>
    <x v="2"/>
    <n v="1381"/>
    <n v="691"/>
    <n v="35"/>
  </r>
  <r>
    <x v="7"/>
    <s v="Standard"/>
    <n v="499186.32426407473"/>
    <n v="3"/>
    <x v="2"/>
    <n v="173"/>
    <n v="691"/>
    <n v="173"/>
  </r>
  <r>
    <x v="8"/>
    <s v="Enriched"/>
    <n v="162020.61281139366"/>
    <n v="1"/>
    <x v="2"/>
    <n v="104"/>
    <n v="55"/>
    <n v="1"/>
  </r>
  <r>
    <x v="9"/>
    <s v="Enriched"/>
    <n v="154647.56128561031"/>
    <n v="1"/>
    <x v="2"/>
    <n v="104"/>
    <n v="55"/>
    <n v="1"/>
  </r>
  <r>
    <x v="10"/>
    <s v="Enriched"/>
    <n v="120544.98072595712"/>
    <n v="0"/>
    <x v="2"/>
    <n v="104"/>
    <n v="55"/>
    <n v="1"/>
  </r>
  <r>
    <x v="11"/>
    <s v="Faction"/>
    <n v="185323.7611205196"/>
    <n v="2"/>
    <x v="4"/>
    <n v="69"/>
    <n v="35"/>
    <n v="1"/>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
  <r>
    <x v="0"/>
    <s v="Faction"/>
    <n v="166636.60890227597"/>
    <x v="0"/>
  </r>
  <r>
    <x v="1"/>
    <s v="Faction"/>
    <n v="187743.61336083064"/>
    <x v="0"/>
  </r>
  <r>
    <x v="2"/>
    <s v="Standard"/>
    <n v="153524.72100337257"/>
    <x v="1"/>
  </r>
  <r>
    <x v="3"/>
    <s v="Enriched"/>
    <n v="162653.3074124018"/>
    <x v="2"/>
  </r>
  <r>
    <x v="4"/>
    <s v="Standard"/>
    <n v="339197.50684037979"/>
    <x v="3"/>
  </r>
  <r>
    <x v="5"/>
    <s v="Faction"/>
    <n v="120852.24763908904"/>
    <x v="1"/>
  </r>
  <r>
    <x v="6"/>
    <s v="Standard"/>
    <n v="354246.495456715"/>
    <x v="3"/>
  </r>
  <r>
    <x v="7"/>
    <s v="Standard"/>
    <n v="499186.32426407473"/>
    <x v="3"/>
  </r>
  <r>
    <x v="8"/>
    <s v="Enriched"/>
    <n v="162020.61281139366"/>
    <x v="2"/>
  </r>
  <r>
    <x v="9"/>
    <s v="Enriched"/>
    <n v="154647.56128561031"/>
    <x v="2"/>
  </r>
  <r>
    <x v="10"/>
    <s v="Enriched"/>
    <n v="120544.98072595712"/>
    <x v="1"/>
  </r>
  <r>
    <x v="11"/>
    <s v="Faction"/>
    <n v="185323.7611205196"/>
    <x v="0"/>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0">
  <r>
    <x v="0"/>
    <x v="0"/>
    <n v="1094.3887159487722"/>
    <x v="0"/>
  </r>
  <r>
    <x v="1"/>
    <x v="1"/>
    <n v="15044.410060064063"/>
    <x v="1"/>
  </r>
  <r>
    <x v="2"/>
    <x v="1"/>
    <n v="7892.3203207945735"/>
    <x v="1"/>
  </r>
  <r>
    <x v="3"/>
    <x v="1"/>
    <n v="10372.726884063513"/>
    <x v="1"/>
  </r>
  <r>
    <x v="4"/>
    <x v="1"/>
    <n v="16522.755199096824"/>
    <x v="1"/>
  </r>
  <r>
    <x v="5"/>
    <x v="0"/>
    <n v="1266.5487131642894"/>
    <x v="0"/>
  </r>
  <r>
    <x v="6"/>
    <x v="0"/>
    <n v="2286.9544262274512"/>
    <x v="1"/>
  </r>
  <r>
    <x v="7"/>
    <x v="0"/>
    <n v="1012.8434401758683"/>
    <x v="0"/>
  </r>
  <r>
    <x v="8"/>
    <x v="0"/>
    <n v="1093.6016650655333"/>
    <x v="0"/>
  </r>
  <r>
    <x v="9"/>
    <x v="2"/>
    <n v="8866.8795722607629"/>
    <x v="1"/>
  </r>
  <r>
    <x v="10"/>
    <x v="3"/>
    <n v="160.30818444031709"/>
    <x v="2"/>
  </r>
  <r>
    <x v="11"/>
    <x v="2"/>
    <n v="1147.1244924993746"/>
    <x v="0"/>
  </r>
  <r>
    <x v="12"/>
    <x v="4"/>
    <s v="-"/>
    <x v="3"/>
  </r>
  <r>
    <x v="13"/>
    <x v="0"/>
    <n v="726.12640427110944"/>
    <x v="4"/>
  </r>
  <r>
    <x v="14"/>
    <x v="4"/>
    <s v="-"/>
    <x v="3"/>
  </r>
  <r>
    <x v="15"/>
    <x v="4"/>
    <n v="553.39378466717233"/>
    <x v="4"/>
  </r>
  <r>
    <x v="16"/>
    <x v="4"/>
    <s v="-"/>
    <x v="3"/>
  </r>
  <r>
    <x v="17"/>
    <x v="4"/>
    <n v="126.21349843353565"/>
    <x v="2"/>
  </r>
  <r>
    <x v="18"/>
    <x v="4"/>
    <n v="803.75448547138524"/>
    <x v="4"/>
  </r>
  <r>
    <x v="19"/>
    <x v="0"/>
    <n v="1991.8666810970008"/>
    <x v="0"/>
  </r>
  <r>
    <x v="20"/>
    <x v="0"/>
    <n v="345.97322776790344"/>
    <x v="2"/>
  </r>
  <r>
    <x v="21"/>
    <x v="0"/>
    <n v="1384.1684261849603"/>
    <x v="0"/>
  </r>
  <r>
    <x v="22"/>
    <x v="0"/>
    <n v="1796.3382527774907"/>
    <x v="0"/>
  </r>
  <r>
    <x v="23"/>
    <x v="2"/>
    <n v="240.79120978621705"/>
    <x v="2"/>
  </r>
  <r>
    <x v="24"/>
    <x v="2"/>
    <n v="391.35453841243964"/>
    <x v="4"/>
  </r>
  <r>
    <x v="25"/>
    <x v="2"/>
    <n v="653.32268335779236"/>
    <x v="4"/>
  </r>
  <r>
    <x v="26"/>
    <x v="2"/>
    <s v="-"/>
    <x v="3"/>
  </r>
  <r>
    <x v="27"/>
    <x v="3"/>
    <n v="391.09810455462292"/>
    <x v="4"/>
  </r>
  <r>
    <x v="28"/>
    <x v="3"/>
    <n v="556.02127861513156"/>
    <x v="4"/>
  </r>
  <r>
    <x v="29"/>
    <x v="3"/>
    <n v="1834.5586628687099"/>
    <x v="0"/>
  </r>
  <r>
    <x v="30"/>
    <x v="3"/>
    <n v="844.93600306008352"/>
    <x v="4"/>
  </r>
  <r>
    <x v="31"/>
    <x v="1"/>
    <n v="14159.639727365438"/>
    <x v="1"/>
  </r>
  <r>
    <x v="32"/>
    <x v="1"/>
    <n v="9144.0451024001668"/>
    <x v="1"/>
  </r>
  <r>
    <x v="33"/>
    <x v="3"/>
    <n v="722.20293623215821"/>
    <x v="4"/>
  </r>
  <r>
    <x v="34"/>
    <x v="2"/>
    <n v="249.96508112300413"/>
    <x v="2"/>
  </r>
  <r>
    <x v="35"/>
    <x v="2"/>
    <n v="45.171569702197957"/>
    <x v="2"/>
  </r>
  <r>
    <x v="36"/>
    <x v="2"/>
    <n v="369.83447608791033"/>
    <x v="4"/>
  </r>
  <r>
    <x v="37"/>
    <x v="2"/>
    <n v="867.30915065020542"/>
    <x v="4"/>
  </r>
  <r>
    <x v="38"/>
    <x v="2"/>
    <n v="796.15737082720591"/>
    <x v="4"/>
  </r>
  <r>
    <x v="39"/>
    <x v="4"/>
    <n v="274.42257419530335"/>
    <x v="2"/>
  </r>
  <r>
    <x v="40"/>
    <x v="3"/>
    <n v="683.01911625444461"/>
    <x v="4"/>
  </r>
  <r>
    <x v="41"/>
    <x v="3"/>
    <n v="74.369135608792732"/>
    <x v="2"/>
  </r>
  <r>
    <x v="42"/>
    <x v="3"/>
    <n v="262.86804129117536"/>
    <x v="2"/>
  </r>
  <r>
    <x v="43"/>
    <x v="3"/>
    <n v="381.30965176869643"/>
    <x v="4"/>
  </r>
  <r>
    <x v="44"/>
    <x v="1"/>
    <n v="2275.813568313034"/>
    <x v="0"/>
  </r>
  <r>
    <x v="45"/>
    <x v="1"/>
    <n v="24886.163501085997"/>
    <x v="1"/>
  </r>
  <r>
    <x v="46"/>
    <x v="1"/>
    <n v="1592.629718908775"/>
    <x v="0"/>
  </r>
  <r>
    <x v="47"/>
    <x v="1"/>
    <n v="949.81358970550787"/>
    <x v="0"/>
  </r>
  <r>
    <x v="48"/>
    <x v="3"/>
    <n v="1587.72544354966"/>
    <x v="0"/>
  </r>
  <r>
    <x v="49"/>
    <x v="0"/>
    <n v="1100.2540602319082"/>
    <x v="0"/>
  </r>
  <r>
    <x v="50"/>
    <x v="4"/>
    <n v="898.61097949131204"/>
    <x v="4"/>
  </r>
  <r>
    <x v="51"/>
    <x v="4"/>
    <s v="-"/>
    <x v="3"/>
  </r>
  <r>
    <x v="52"/>
    <x v="4"/>
    <s v="-"/>
    <x v="3"/>
  </r>
  <r>
    <x v="53"/>
    <x v="4"/>
    <s v="-"/>
    <x v="3"/>
  </r>
  <r>
    <x v="54"/>
    <x v="4"/>
    <n v="47.128532453016675"/>
    <x v="2"/>
  </r>
  <r>
    <x v="55"/>
    <x v="3"/>
    <n v="369.25681145562413"/>
    <x v="2"/>
  </r>
  <r>
    <x v="56"/>
    <x v="1"/>
    <n v="8598.3753088731464"/>
    <x v="1"/>
  </r>
  <r>
    <x v="57"/>
    <x v="1"/>
    <n v="2956.5923792393987"/>
    <x v="1"/>
  </r>
  <r>
    <x v="58"/>
    <x v="0"/>
    <n v="1171.5717494321441"/>
    <x v="0"/>
  </r>
  <r>
    <x v="59"/>
    <x v="2"/>
    <n v="1278.2385274020107"/>
    <x v="0"/>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
  <r>
    <x v="0"/>
    <x v="0"/>
    <x v="0"/>
    <x v="0"/>
  </r>
  <r>
    <x v="0"/>
    <x v="1"/>
    <x v="1"/>
    <x v="1"/>
  </r>
  <r>
    <x v="0"/>
    <x v="2"/>
    <x v="2"/>
    <x v="2"/>
  </r>
  <r>
    <x v="0"/>
    <x v="3"/>
    <x v="3"/>
    <x v="3"/>
  </r>
  <r>
    <x v="1"/>
    <x v="4"/>
    <x v="4"/>
    <x v="4"/>
  </r>
  <r>
    <x v="1"/>
    <x v="5"/>
    <x v="5"/>
    <x v="5"/>
  </r>
  <r>
    <x v="1"/>
    <x v="6"/>
    <x v="6"/>
    <x v="6"/>
  </r>
  <r>
    <x v="1"/>
    <x v="7"/>
    <x v="6"/>
    <x v="7"/>
  </r>
  <r>
    <x v="2"/>
    <x v="8"/>
    <x v="7"/>
    <x v="8"/>
  </r>
  <r>
    <x v="2"/>
    <x v="9"/>
    <x v="8"/>
    <x v="9"/>
  </r>
  <r>
    <x v="2"/>
    <x v="10"/>
    <x v="9"/>
    <x v="10"/>
  </r>
  <r>
    <x v="2"/>
    <x v="11"/>
    <x v="6"/>
    <x v="11"/>
  </r>
  <r>
    <x v="3"/>
    <x v="12"/>
    <x v="10"/>
    <x v="12"/>
  </r>
  <r>
    <x v="3"/>
    <x v="13"/>
    <x v="11"/>
    <x v="13"/>
  </r>
  <r>
    <x v="3"/>
    <x v="14"/>
    <x v="12"/>
    <x v="14"/>
  </r>
  <r>
    <x v="3"/>
    <x v="15"/>
    <x v="13"/>
    <x v="15"/>
  </r>
  <r>
    <x v="4"/>
    <x v="16"/>
    <x v="6"/>
    <x v="16"/>
  </r>
  <r>
    <x v="4"/>
    <x v="17"/>
    <x v="6"/>
    <x v="17"/>
  </r>
  <r>
    <x v="4"/>
    <x v="18"/>
    <x v="6"/>
    <x v="18"/>
  </r>
  <r>
    <x v="4"/>
    <x v="19"/>
    <x v="6"/>
    <x v="19"/>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8">
  <r>
    <x v="0"/>
    <n v="0.16"/>
    <n v="6849.696844500766"/>
    <x v="0"/>
  </r>
  <r>
    <x v="1"/>
    <n v="3.4999999999999996E-3"/>
    <n v="33.245237450261406"/>
    <x v="1"/>
  </r>
  <r>
    <x v="2"/>
    <n v="0.16"/>
    <n v="3271.6362052763993"/>
    <x v="0"/>
  </r>
  <r>
    <x v="3"/>
    <n v="0.16"/>
    <n v="2437.2060868784147"/>
    <x v="0"/>
  </r>
  <r>
    <x v="4"/>
    <n v="1E-3"/>
    <n v="12.92837163806808"/>
    <x v="1"/>
  </r>
  <r>
    <x v="5"/>
    <n v="1.5E-3"/>
    <n v="13.855805621853067"/>
    <x v="1"/>
  </r>
  <r>
    <x v="6"/>
    <n v="0.16"/>
    <n v="6457.1064346835292"/>
    <x v="0"/>
  </r>
  <r>
    <x v="7"/>
    <n v="0.16"/>
    <n v="8132.7982714806039"/>
    <x v="2"/>
  </r>
  <r>
    <x v="8"/>
    <n v="0.16"/>
    <n v="4380.9018030299958"/>
    <x v="0"/>
  </r>
  <r>
    <x v="9"/>
    <n v="0.08"/>
    <n v="7734.2248294883011"/>
    <x v="2"/>
  </r>
  <r>
    <x v="10"/>
    <n v="1E-3"/>
    <n v="12.886202599759104"/>
    <x v="1"/>
  </r>
  <r>
    <x v="11"/>
    <n v="1.2E-2"/>
    <n v="445.66710096644266"/>
    <x v="3"/>
  </r>
  <r>
    <x v="12"/>
    <n v="0.03"/>
    <n v="1015.707459615068"/>
    <x v="3"/>
  </r>
  <r>
    <x v="13"/>
    <n v="0.16"/>
    <n v="8049.4135323211158"/>
    <x v="2"/>
  </r>
  <r>
    <x v="14"/>
    <n v="0.05"/>
    <n v="3433.5336229941377"/>
    <x v="0"/>
  </r>
  <r>
    <x v="15"/>
    <n v="6.0000000000000001E-3"/>
    <n v="253.68026710173143"/>
    <x v="3"/>
  </r>
  <r>
    <x v="16"/>
    <n v="0.03"/>
    <n v="1634.8372006230124"/>
    <x v="3"/>
  </r>
  <r>
    <x v="17"/>
    <n v="0.03"/>
    <n v="2850.5336341373222"/>
    <x v="0"/>
  </r>
  <r>
    <x v="18"/>
    <n v="0.05"/>
    <n v="3077.9728466044917"/>
    <x v="0"/>
  </r>
  <r>
    <x v="19"/>
    <n v="0.02"/>
    <n v="581.44647957097459"/>
    <x v="3"/>
  </r>
  <r>
    <x v="20"/>
    <n v="1.2E-2"/>
    <n v="1005.2449186404604"/>
    <x v="3"/>
  </r>
  <r>
    <x v="21"/>
    <n v="1.2E-2"/>
    <n v="380.88949262411063"/>
    <x v="3"/>
  </r>
  <r>
    <x v="22"/>
    <n v="0.4"/>
    <n v="49741.40807857069"/>
    <x v="2"/>
  </r>
  <r>
    <x v="23"/>
    <n v="1.5E-3"/>
    <n v="14.038321347204347"/>
    <x v="1"/>
  </r>
  <r>
    <x v="24"/>
    <n v="0.4"/>
    <n v="46089.305929784568"/>
    <x v="2"/>
  </r>
  <r>
    <x v="25"/>
    <n v="0.16"/>
    <n v="3871.1825318839901"/>
    <x v="0"/>
  </r>
  <r>
    <x v="26"/>
    <n v="0.08"/>
    <n v="7281.1330504639582"/>
    <x v="2"/>
  </r>
  <r>
    <x v="27"/>
    <n v="6.0000000000000001E-3"/>
    <n v="406.20795067894522"/>
    <x v="3"/>
  </r>
  <r>
    <x v="28"/>
    <n v="0.08"/>
    <n v="7944.7370545260255"/>
    <x v="2"/>
  </r>
  <r>
    <x v="29"/>
    <n v="3.4999999999999996E-3"/>
    <n v="33.743816975073905"/>
    <x v="3"/>
  </r>
  <r>
    <x v="30"/>
    <n v="0.16"/>
    <n v="6461.0233486870002"/>
    <x v="0"/>
  </r>
  <r>
    <x v="31"/>
    <n v="0.05"/>
    <n v="3497.5045851913173"/>
    <x v="0"/>
  </r>
  <r>
    <x v="32"/>
    <n v="0.02"/>
    <n v="514.61193385093532"/>
    <x v="3"/>
  </r>
  <r>
    <x v="33"/>
    <n v="0.02"/>
    <n v="622.0635775680596"/>
    <x v="3"/>
  </r>
  <r>
    <x v="34"/>
    <n v="3.0000000000000001E-3"/>
    <n v="28.997104393168655"/>
    <x v="1"/>
  </r>
  <r>
    <x v="35"/>
    <n v="0.03"/>
    <n v="1737.7777538343623"/>
    <x v="0"/>
  </r>
  <r>
    <x v="36"/>
    <n v="3.4999999999999996E-3"/>
    <n v="36.994197145454706"/>
    <x v="3"/>
  </r>
  <r>
    <x v="37"/>
    <n v="1.5E-3"/>
    <n v="14.420177523688368"/>
    <x v="1"/>
  </r>
  <r>
    <x v="38"/>
    <n v="0.16"/>
    <n v="7421.6377484068598"/>
    <x v="2"/>
  </r>
  <r>
    <x v="39"/>
    <n v="6.0000000000000001E-3"/>
    <n v="240.41318023728033"/>
    <x v="3"/>
  </r>
  <r>
    <x v="40"/>
    <n v="3.0000000000000001E-3"/>
    <n v="24.761842450689795"/>
    <x v="1"/>
  </r>
  <r>
    <x v="41"/>
    <n v="0.16"/>
    <n v="9398.2562750863617"/>
    <x v="2"/>
  </r>
  <r>
    <x v="42"/>
    <n v="0.16"/>
    <n v="2815.1619728981782"/>
    <x v="0"/>
  </r>
  <r>
    <x v="43"/>
    <n v="1E-3"/>
    <n v="11.440359543437411"/>
    <x v="1"/>
  </r>
  <r>
    <x v="44"/>
    <n v="3.0000000000000001E-3"/>
    <n v="26.488757707475578"/>
    <x v="1"/>
  </r>
  <r>
    <x v="45"/>
    <n v="0.4"/>
    <n v="37122.966937698169"/>
    <x v="2"/>
  </r>
  <r>
    <x v="46"/>
    <n v="0.03"/>
    <n v="1164.1782664056013"/>
    <x v="3"/>
  </r>
  <r>
    <x v="47"/>
    <n v="0.03"/>
    <n v="1712.7586364415806"/>
    <x v="0"/>
  </r>
</pivotCacheRecords>
</file>

<file path=xl/pivotCache/pivotCacheRecords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8">
  <r>
    <x v="0"/>
    <n v="16"/>
    <n v="100"/>
    <n v="0"/>
    <n v="3200"/>
    <n v="1200"/>
    <n v="0"/>
    <n v="0"/>
    <n v="0"/>
    <n v="120"/>
    <n v="0"/>
    <x v="0"/>
    <x v="0"/>
    <x v="0"/>
  </r>
  <r>
    <x v="1"/>
    <n v="0.35"/>
    <n v="100"/>
    <n v="184"/>
    <n v="0"/>
    <n v="74"/>
    <n v="0"/>
    <n v="0"/>
    <n v="0"/>
    <n v="0"/>
    <n v="0"/>
    <x v="1"/>
    <x v="0"/>
    <x v="1"/>
  </r>
  <r>
    <x v="2"/>
    <n v="16"/>
    <n v="100"/>
    <n v="0"/>
    <n v="3200"/>
    <n v="1200"/>
    <n v="0"/>
    <n v="0"/>
    <n v="160"/>
    <n v="0"/>
    <n v="0"/>
    <x v="0"/>
    <x v="0"/>
    <x v="2"/>
  </r>
  <r>
    <x v="3"/>
    <n v="16"/>
    <n v="100"/>
    <n v="50400"/>
    <n v="0"/>
    <n v="0"/>
    <n v="1050"/>
    <n v="168"/>
    <n v="84"/>
    <n v="42"/>
    <n v="0"/>
    <x v="1"/>
    <x v="1"/>
    <x v="3"/>
  </r>
  <r>
    <x v="4"/>
    <n v="0.1"/>
    <n v="100"/>
    <n v="420"/>
    <n v="0"/>
    <n v="0"/>
    <n v="0"/>
    <n v="0"/>
    <n v="0"/>
    <n v="0"/>
    <n v="0"/>
    <x v="1"/>
    <x v="2"/>
    <x v="1"/>
  </r>
  <r>
    <x v="5"/>
    <n v="0.15"/>
    <n v="100"/>
    <n v="158"/>
    <n v="95"/>
    <n v="0"/>
    <n v="0"/>
    <n v="0"/>
    <n v="0"/>
    <n v="0"/>
    <n v="0"/>
    <x v="1"/>
    <x v="3"/>
    <x v="1"/>
  </r>
  <r>
    <x v="6"/>
    <n v="16"/>
    <n v="100"/>
    <n v="0"/>
    <n v="3360"/>
    <n v="1260"/>
    <n v="0"/>
    <n v="0"/>
    <n v="0"/>
    <n v="126"/>
    <n v="0"/>
    <x v="0"/>
    <x v="0"/>
    <x v="0"/>
  </r>
  <r>
    <x v="7"/>
    <n v="16"/>
    <n v="100"/>
    <n v="0"/>
    <n v="800"/>
    <n v="2000"/>
    <n v="0"/>
    <n v="800"/>
    <n v="0"/>
    <n v="0"/>
    <n v="0"/>
    <x v="2"/>
    <x v="3"/>
    <x v="3"/>
  </r>
  <r>
    <x v="8"/>
    <n v="16"/>
    <n v="100"/>
    <n v="0"/>
    <n v="880"/>
    <n v="2200"/>
    <n v="0"/>
    <n v="880"/>
    <n v="0"/>
    <n v="0"/>
    <n v="0"/>
    <x v="2"/>
    <x v="3"/>
    <x v="3"/>
  </r>
  <r>
    <x v="9"/>
    <n v="8"/>
    <n v="100"/>
    <n v="0"/>
    <n v="0"/>
    <n v="1360"/>
    <n v="1200"/>
    <n v="320"/>
    <n v="0"/>
    <n v="0"/>
    <n v="0"/>
    <x v="2"/>
    <x v="1"/>
    <x v="3"/>
  </r>
  <r>
    <x v="10"/>
    <n v="0.1"/>
    <n v="100"/>
    <n v="440"/>
    <n v="0"/>
    <n v="0"/>
    <n v="0"/>
    <n v="0"/>
    <n v="0"/>
    <n v="0"/>
    <n v="0"/>
    <x v="1"/>
    <x v="2"/>
    <x v="1"/>
  </r>
  <r>
    <x v="11"/>
    <n v="1.2"/>
    <n v="100"/>
    <n v="0"/>
    <n v="0"/>
    <n v="66"/>
    <n v="132"/>
    <n v="0"/>
    <n v="0"/>
    <n v="0"/>
    <n v="0"/>
    <x v="3"/>
    <x v="0"/>
    <x v="1"/>
  </r>
  <r>
    <x v="12"/>
    <n v="3"/>
    <n v="100"/>
    <n v="0"/>
    <n v="495"/>
    <n v="0"/>
    <n v="0"/>
    <n v="132"/>
    <n v="0"/>
    <n v="0"/>
    <n v="0"/>
    <x v="0"/>
    <x v="4"/>
    <x v="1"/>
  </r>
  <r>
    <x v="13"/>
    <n v="16"/>
    <n v="100"/>
    <n v="52800"/>
    <n v="0"/>
    <n v="0"/>
    <n v="1100"/>
    <n v="176"/>
    <n v="88"/>
    <n v="44"/>
    <n v="0"/>
    <x v="1"/>
    <x v="1"/>
    <x v="3"/>
  </r>
  <r>
    <x v="14"/>
    <n v="5"/>
    <n v="100"/>
    <n v="0"/>
    <n v="2000"/>
    <n v="1500"/>
    <n v="800"/>
    <n v="0"/>
    <n v="0"/>
    <n v="0"/>
    <n v="0"/>
    <x v="0"/>
    <x v="0"/>
    <x v="4"/>
  </r>
  <r>
    <x v="15"/>
    <n v="0.6"/>
    <n v="100"/>
    <n v="0"/>
    <n v="99"/>
    <n v="0"/>
    <n v="83"/>
    <n v="0"/>
    <n v="0"/>
    <n v="0"/>
    <n v="0"/>
    <x v="0"/>
    <x v="1"/>
    <x v="1"/>
  </r>
  <r>
    <x v="16"/>
    <n v="3"/>
    <n v="100"/>
    <n v="0"/>
    <n v="450"/>
    <n v="0"/>
    <n v="0"/>
    <n v="120"/>
    <n v="0"/>
    <n v="0"/>
    <n v="0"/>
    <x v="0"/>
    <x v="4"/>
    <x v="1"/>
  </r>
  <r>
    <x v="17"/>
    <n v="3"/>
    <n v="100"/>
    <n v="0"/>
    <n v="0"/>
    <n v="0"/>
    <n v="240"/>
    <n v="90"/>
    <n v="0"/>
    <n v="0"/>
    <n v="0"/>
    <x v="3"/>
    <x v="4"/>
    <x v="1"/>
  </r>
  <r>
    <x v="18"/>
    <n v="5"/>
    <n v="100"/>
    <n v="0"/>
    <n v="2100"/>
    <n v="1575"/>
    <n v="840"/>
    <n v="0"/>
    <n v="0"/>
    <n v="0"/>
    <n v="0"/>
    <x v="0"/>
    <x v="0"/>
    <x v="4"/>
  </r>
  <r>
    <x v="19"/>
    <n v="2"/>
    <n v="100"/>
    <n v="0"/>
    <n v="0"/>
    <n v="150"/>
    <n v="0"/>
    <n v="50"/>
    <n v="0"/>
    <n v="0"/>
    <n v="0"/>
    <x v="2"/>
    <x v="4"/>
    <x v="1"/>
  </r>
  <r>
    <x v="20"/>
    <n v="1.2"/>
    <n v="100"/>
    <n v="0"/>
    <n v="0"/>
    <n v="60"/>
    <n v="120"/>
    <n v="0"/>
    <n v="0"/>
    <n v="0"/>
    <n v="0"/>
    <x v="3"/>
    <x v="0"/>
    <x v="1"/>
  </r>
  <r>
    <x v="21"/>
    <n v="1.2"/>
    <n v="100"/>
    <n v="0"/>
    <n v="0"/>
    <n v="63"/>
    <n v="126"/>
    <n v="0"/>
    <n v="0"/>
    <n v="0"/>
    <n v="0"/>
    <x v="3"/>
    <x v="0"/>
    <x v="1"/>
  </r>
  <r>
    <x v="22"/>
    <n v="40"/>
    <n v="100"/>
    <n v="0"/>
    <n v="0"/>
    <n v="0"/>
    <n v="0"/>
    <n v="0"/>
    <n v="0"/>
    <n v="0"/>
    <n v="147"/>
    <x v="4"/>
    <x v="2"/>
    <x v="1"/>
  </r>
  <r>
    <x v="23"/>
    <n v="0.15"/>
    <n v="100"/>
    <n v="165"/>
    <n v="99"/>
    <n v="0"/>
    <n v="0"/>
    <n v="0"/>
    <n v="0"/>
    <n v="0"/>
    <n v="0"/>
    <x v="1"/>
    <x v="3"/>
    <x v="1"/>
  </r>
  <r>
    <x v="24"/>
    <n v="40"/>
    <n v="100"/>
    <n v="0"/>
    <n v="0"/>
    <n v="0"/>
    <n v="0"/>
    <n v="0"/>
    <n v="0"/>
    <n v="0"/>
    <n v="140"/>
    <x v="4"/>
    <x v="2"/>
    <x v="1"/>
  </r>
  <r>
    <x v="25"/>
    <n v="16"/>
    <n v="100"/>
    <n v="0"/>
    <n v="3520"/>
    <n v="1320"/>
    <n v="0"/>
    <n v="0"/>
    <n v="176"/>
    <n v="0"/>
    <n v="0"/>
    <x v="0"/>
    <x v="0"/>
    <x v="2"/>
  </r>
  <r>
    <x v="26"/>
    <n v="8"/>
    <n v="100"/>
    <n v="0"/>
    <n v="0"/>
    <n v="1496"/>
    <n v="1320"/>
    <n v="352"/>
    <n v="0"/>
    <n v="0"/>
    <n v="0"/>
    <x v="2"/>
    <x v="1"/>
    <x v="3"/>
  </r>
  <r>
    <x v="27"/>
    <n v="0.6"/>
    <n v="100"/>
    <n v="0"/>
    <n v="90"/>
    <n v="0"/>
    <n v="75"/>
    <n v="0"/>
    <n v="0"/>
    <n v="0"/>
    <n v="0"/>
    <x v="0"/>
    <x v="1"/>
    <x v="1"/>
  </r>
  <r>
    <x v="28"/>
    <n v="8"/>
    <n v="100"/>
    <n v="0"/>
    <n v="0"/>
    <n v="1428"/>
    <n v="1260"/>
    <n v="336"/>
    <n v="0"/>
    <n v="0"/>
    <n v="0"/>
    <x v="2"/>
    <x v="1"/>
    <x v="3"/>
  </r>
  <r>
    <x v="29"/>
    <n v="0.35"/>
    <n v="100"/>
    <n v="175"/>
    <n v="0"/>
    <n v="70"/>
    <n v="0"/>
    <n v="0"/>
    <n v="0"/>
    <n v="0"/>
    <n v="0"/>
    <x v="1"/>
    <x v="0"/>
    <x v="1"/>
  </r>
  <r>
    <x v="30"/>
    <n v="16"/>
    <n v="100"/>
    <n v="0"/>
    <n v="3520"/>
    <n v="1320"/>
    <n v="0"/>
    <n v="0"/>
    <n v="0"/>
    <n v="132"/>
    <n v="0"/>
    <x v="0"/>
    <x v="0"/>
    <x v="0"/>
  </r>
  <r>
    <x v="31"/>
    <n v="5"/>
    <n v="100"/>
    <n v="0"/>
    <n v="2200"/>
    <n v="1650"/>
    <n v="880"/>
    <n v="0"/>
    <n v="0"/>
    <n v="0"/>
    <n v="0"/>
    <x v="0"/>
    <x v="0"/>
    <x v="4"/>
  </r>
  <r>
    <x v="32"/>
    <n v="2"/>
    <n v="100"/>
    <n v="0"/>
    <n v="0"/>
    <n v="265"/>
    <n v="0"/>
    <n v="55"/>
    <n v="0"/>
    <n v="0"/>
    <n v="0"/>
    <x v="2"/>
    <x v="4"/>
    <x v="1"/>
  </r>
  <r>
    <x v="33"/>
    <n v="2"/>
    <n v="100"/>
    <n v="0"/>
    <n v="0"/>
    <n v="158"/>
    <n v="0"/>
    <n v="53"/>
    <n v="0"/>
    <n v="0"/>
    <n v="0"/>
    <x v="2"/>
    <x v="4"/>
    <x v="1"/>
  </r>
  <r>
    <x v="34"/>
    <n v="0.3"/>
    <n v="100"/>
    <n v="0"/>
    <n v="90"/>
    <n v="30"/>
    <n v="0"/>
    <n v="0"/>
    <n v="0"/>
    <n v="0"/>
    <n v="0"/>
    <x v="0"/>
    <x v="0"/>
    <x v="1"/>
  </r>
  <r>
    <x v="35"/>
    <n v="3"/>
    <n v="100"/>
    <n v="0"/>
    <n v="0"/>
    <n v="0"/>
    <n v="264"/>
    <n v="99"/>
    <n v="0"/>
    <n v="0"/>
    <n v="0"/>
    <x v="3"/>
    <x v="4"/>
    <x v="1"/>
  </r>
  <r>
    <x v="36"/>
    <n v="0.35"/>
    <n v="100"/>
    <n v="193"/>
    <n v="0"/>
    <n v="77"/>
    <n v="0"/>
    <n v="0"/>
    <n v="0"/>
    <n v="0"/>
    <n v="0"/>
    <x v="1"/>
    <x v="0"/>
    <x v="1"/>
  </r>
  <r>
    <x v="37"/>
    <n v="0.15"/>
    <n v="100"/>
    <n v="150"/>
    <n v="90"/>
    <n v="0"/>
    <n v="0"/>
    <n v="0"/>
    <n v="0"/>
    <n v="0"/>
    <n v="0"/>
    <x v="1"/>
    <x v="3"/>
    <x v="1"/>
  </r>
  <r>
    <x v="38"/>
    <n v="16"/>
    <n v="100"/>
    <n v="0"/>
    <n v="840"/>
    <n v="2100"/>
    <n v="0"/>
    <n v="840"/>
    <n v="0"/>
    <n v="0"/>
    <n v="0"/>
    <x v="2"/>
    <x v="3"/>
    <x v="3"/>
  </r>
  <r>
    <x v="39"/>
    <n v="0.6"/>
    <n v="100"/>
    <n v="0"/>
    <n v="95"/>
    <n v="0"/>
    <n v="79"/>
    <n v="0"/>
    <n v="0"/>
    <n v="0"/>
    <n v="0"/>
    <x v="0"/>
    <x v="1"/>
    <x v="1"/>
  </r>
  <r>
    <x v="40"/>
    <n v="0.3"/>
    <n v="100"/>
    <n v="0"/>
    <n v="95"/>
    <n v="30"/>
    <n v="0"/>
    <n v="0"/>
    <n v="0"/>
    <n v="0"/>
    <n v="0"/>
    <x v="0"/>
    <x v="0"/>
    <x v="1"/>
  </r>
  <r>
    <x v="41"/>
    <n v="16"/>
    <n v="100"/>
    <n v="48000"/>
    <n v="0"/>
    <n v="0"/>
    <n v="1000"/>
    <n v="160"/>
    <n v="80"/>
    <n v="40"/>
    <n v="0"/>
    <x v="1"/>
    <x v="1"/>
    <x v="3"/>
  </r>
  <r>
    <x v="42"/>
    <n v="16"/>
    <n v="100"/>
    <n v="0"/>
    <n v="3360"/>
    <n v="1260"/>
    <n v="0"/>
    <n v="0"/>
    <n v="168"/>
    <n v="0"/>
    <n v="0"/>
    <x v="0"/>
    <x v="0"/>
    <x v="2"/>
  </r>
  <r>
    <x v="43"/>
    <n v="0.1"/>
    <n v="100"/>
    <n v="400"/>
    <n v="0"/>
    <n v="0"/>
    <n v="0"/>
    <n v="0"/>
    <n v="0"/>
    <n v="0"/>
    <n v="0"/>
    <x v="1"/>
    <x v="2"/>
    <x v="1"/>
  </r>
  <r>
    <x v="44"/>
    <n v="0.3"/>
    <n v="100"/>
    <n v="0"/>
    <n v="99"/>
    <n v="33"/>
    <n v="0"/>
    <n v="0"/>
    <n v="0"/>
    <n v="0"/>
    <n v="0"/>
    <x v="0"/>
    <x v="0"/>
    <x v="1"/>
  </r>
  <r>
    <x v="45"/>
    <n v="40"/>
    <n v="100"/>
    <n v="0"/>
    <n v="0"/>
    <n v="0"/>
    <n v="0"/>
    <n v="0"/>
    <n v="0"/>
    <n v="0"/>
    <n v="154"/>
    <x v="4"/>
    <x v="2"/>
    <x v="1"/>
  </r>
  <r>
    <x v="46"/>
    <n v="3"/>
    <n v="100"/>
    <n v="0"/>
    <n v="473"/>
    <n v="0"/>
    <n v="0"/>
    <n v="126"/>
    <n v="0"/>
    <n v="0"/>
    <n v="0"/>
    <x v="0"/>
    <x v="4"/>
    <x v="1"/>
  </r>
  <r>
    <x v="47"/>
    <n v="3"/>
    <n v="100"/>
    <n v="0"/>
    <n v="0"/>
    <n v="0"/>
    <n v="252"/>
    <n v="95"/>
    <n v="0"/>
    <n v="0"/>
    <n v="0"/>
    <x v="3"/>
    <x v="4"/>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8D622EA-9DA7-4FB7-B10D-4719006C3854}" name="Tableau croisé dynamique9" cacheId="76" applyNumberFormats="0" applyBorderFormats="0" applyFontFormats="0" applyPatternFormats="0" applyAlignmentFormats="0" applyWidthHeightFormats="1" dataCaption="Valeurs" updatedVersion="8" minRefreshableVersion="3" showDrill="0" useAutoFormatting="1" rowGrandTotals="0" colGrandTotals="0" itemPrintTitles="1" createdVersion="8" indent="0" compact="0" compactData="0" multipleFieldFilters="0">
  <location ref="F28:H39" firstHeaderRow="1" firstDataRow="1" firstDataCol="3" rowPageCount="1" colPageCount="1"/>
  <pivotFields count="4">
    <pivotField axis="axisPage" compact="0" outline="0" multipleItemSelectionAllowed="1" showAll="0" defaultSubtotal="0">
      <items count="5">
        <item x="0"/>
        <item x="1"/>
        <item x="2"/>
        <item x="3"/>
        <item x="4"/>
      </items>
    </pivotField>
    <pivotField axis="axisRow" compact="0" outline="0" showAll="0" defaultSubtotal="0">
      <items count="20">
        <item x="0"/>
        <item x="12"/>
        <item x="11"/>
        <item x="13"/>
        <item x="6"/>
        <item x="1"/>
        <item x="4"/>
        <item x="16"/>
        <item x="17"/>
        <item x="9"/>
        <item x="14"/>
        <item x="5"/>
        <item x="8"/>
        <item x="2"/>
        <item x="7"/>
        <item x="10"/>
        <item x="18"/>
        <item x="19"/>
        <item x="3"/>
        <item x="15"/>
      </items>
    </pivotField>
    <pivotField axis="axisRow" compact="0" outline="0" showAll="0" defaultSubtotal="0">
      <items count="14">
        <item x="10"/>
        <item x="0"/>
        <item x="11"/>
        <item x="7"/>
        <item x="4"/>
        <item x="5"/>
        <item x="2"/>
        <item x="12"/>
        <item x="6"/>
        <item x="9"/>
        <item x="3"/>
        <item x="8"/>
        <item x="1"/>
        <item x="13"/>
      </items>
    </pivotField>
    <pivotField axis="axisRow" compact="0" outline="0" showAll="0" sortType="ascending" defaultSubtotal="0">
      <items count="20">
        <item h="1" x="3"/>
        <item x="9"/>
        <item x="14"/>
        <item h="1" x="11"/>
        <item h="1" x="6"/>
        <item x="18"/>
        <item x="2"/>
        <item x="15"/>
        <item h="1" x="0"/>
        <item x="13"/>
        <item x="17"/>
        <item x="8"/>
        <item h="1" x="16"/>
        <item h="1" x="4"/>
        <item x="1"/>
        <item h="1" x="12"/>
        <item x="19"/>
        <item h="1" x="7"/>
        <item h="1" x="5"/>
        <item x="10"/>
      </items>
    </pivotField>
  </pivotFields>
  <rowFields count="3">
    <field x="1"/>
    <field x="2"/>
    <field x="3"/>
  </rowFields>
  <rowItems count="11">
    <i>
      <x v="3"/>
      <x v="2"/>
      <x v="9"/>
    </i>
    <i>
      <x v="5"/>
      <x v="12"/>
      <x v="14"/>
    </i>
    <i>
      <x v="8"/>
      <x v="8"/>
      <x v="10"/>
    </i>
    <i>
      <x v="9"/>
      <x v="11"/>
      <x v="1"/>
    </i>
    <i>
      <x v="10"/>
      <x v="7"/>
      <x v="2"/>
    </i>
    <i>
      <x v="12"/>
      <x v="3"/>
      <x v="11"/>
    </i>
    <i>
      <x v="13"/>
      <x v="6"/>
      <x v="6"/>
    </i>
    <i>
      <x v="15"/>
      <x v="9"/>
      <x v="19"/>
    </i>
    <i>
      <x v="16"/>
      <x v="8"/>
      <x v="5"/>
    </i>
    <i>
      <x v="17"/>
      <x v="8"/>
      <x v="16"/>
    </i>
    <i>
      <x v="19"/>
      <x v="13"/>
      <x v="7"/>
    </i>
  </rowItems>
  <colItems count="1">
    <i/>
  </colItems>
  <pageFields count="1">
    <pageField fld="0" hier="-1"/>
  </pageFields>
  <formats count="31">
    <format dxfId="699">
      <pivotArea field="1" type="button" dataOnly="0" labelOnly="1" outline="0" axis="axisRow" fieldPosition="0"/>
    </format>
    <format dxfId="698">
      <pivotArea field="2" type="button" dataOnly="0" labelOnly="1" outline="0" axis="axisRow" fieldPosition="1"/>
    </format>
    <format dxfId="697">
      <pivotArea field="1" type="button" dataOnly="0" labelOnly="1" outline="0" axis="axisRow" fieldPosition="0"/>
    </format>
    <format dxfId="696">
      <pivotArea field="2" type="button" dataOnly="0" labelOnly="1" outline="0" axis="axisRow" fieldPosition="1"/>
    </format>
    <format dxfId="695">
      <pivotArea field="3" type="button" dataOnly="0" labelOnly="1" outline="0" axis="axisRow" fieldPosition="2"/>
    </format>
    <format dxfId="694">
      <pivotArea type="all" dataOnly="0" outline="0" fieldPosition="0"/>
    </format>
    <format dxfId="693">
      <pivotArea field="1" type="button" dataOnly="0" labelOnly="1" outline="0" axis="axisRow" fieldPosition="0"/>
    </format>
    <format dxfId="692">
      <pivotArea field="2" type="button" dataOnly="0" labelOnly="1" outline="0" axis="axisRow" fieldPosition="1"/>
    </format>
    <format dxfId="691">
      <pivotArea field="3" type="button" dataOnly="0" labelOnly="1" outline="0" axis="axisRow" fieldPosition="2"/>
    </format>
    <format dxfId="690">
      <pivotArea dataOnly="0" labelOnly="1" outline="0" fieldPosition="0">
        <references count="1">
          <reference field="1" count="11">
            <x v="3"/>
            <x v="5"/>
            <x v="8"/>
            <x v="9"/>
            <x v="10"/>
            <x v="12"/>
            <x v="13"/>
            <x v="15"/>
            <x v="16"/>
            <x v="17"/>
            <x v="19"/>
          </reference>
        </references>
      </pivotArea>
    </format>
    <format dxfId="689">
      <pivotArea dataOnly="0" labelOnly="1" outline="0" fieldPosition="0">
        <references count="2">
          <reference field="1" count="1" selected="0">
            <x v="3"/>
          </reference>
          <reference field="2" count="1">
            <x v="2"/>
          </reference>
        </references>
      </pivotArea>
    </format>
    <format dxfId="688">
      <pivotArea dataOnly="0" labelOnly="1" outline="0" fieldPosition="0">
        <references count="2">
          <reference field="1" count="1" selected="0">
            <x v="5"/>
          </reference>
          <reference field="2" count="1">
            <x v="12"/>
          </reference>
        </references>
      </pivotArea>
    </format>
    <format dxfId="687">
      <pivotArea dataOnly="0" labelOnly="1" outline="0" fieldPosition="0">
        <references count="2">
          <reference field="1" count="1" selected="0">
            <x v="8"/>
          </reference>
          <reference field="2" count="1">
            <x v="8"/>
          </reference>
        </references>
      </pivotArea>
    </format>
    <format dxfId="686">
      <pivotArea dataOnly="0" labelOnly="1" outline="0" fieldPosition="0">
        <references count="2">
          <reference field="1" count="1" selected="0">
            <x v="9"/>
          </reference>
          <reference field="2" count="1">
            <x v="11"/>
          </reference>
        </references>
      </pivotArea>
    </format>
    <format dxfId="685">
      <pivotArea dataOnly="0" labelOnly="1" outline="0" fieldPosition="0">
        <references count="2">
          <reference field="1" count="1" selected="0">
            <x v="10"/>
          </reference>
          <reference field="2" count="1">
            <x v="7"/>
          </reference>
        </references>
      </pivotArea>
    </format>
    <format dxfId="684">
      <pivotArea dataOnly="0" labelOnly="1" outline="0" fieldPosition="0">
        <references count="2">
          <reference field="1" count="1" selected="0">
            <x v="12"/>
          </reference>
          <reference field="2" count="1">
            <x v="3"/>
          </reference>
        </references>
      </pivotArea>
    </format>
    <format dxfId="683">
      <pivotArea dataOnly="0" labelOnly="1" outline="0" fieldPosition="0">
        <references count="2">
          <reference field="1" count="1" selected="0">
            <x v="13"/>
          </reference>
          <reference field="2" count="1">
            <x v="6"/>
          </reference>
        </references>
      </pivotArea>
    </format>
    <format dxfId="682">
      <pivotArea dataOnly="0" labelOnly="1" outline="0" fieldPosition="0">
        <references count="2">
          <reference field="1" count="1" selected="0">
            <x v="15"/>
          </reference>
          <reference field="2" count="1">
            <x v="9"/>
          </reference>
        </references>
      </pivotArea>
    </format>
    <format dxfId="681">
      <pivotArea dataOnly="0" labelOnly="1" outline="0" fieldPosition="0">
        <references count="2">
          <reference field="1" count="1" selected="0">
            <x v="16"/>
          </reference>
          <reference field="2" count="1">
            <x v="8"/>
          </reference>
        </references>
      </pivotArea>
    </format>
    <format dxfId="680">
      <pivotArea dataOnly="0" labelOnly="1" outline="0" fieldPosition="0">
        <references count="2">
          <reference field="1" count="1" selected="0">
            <x v="19"/>
          </reference>
          <reference field="2" count="1">
            <x v="13"/>
          </reference>
        </references>
      </pivotArea>
    </format>
    <format dxfId="679">
      <pivotArea dataOnly="0" labelOnly="1" outline="0" fieldPosition="0">
        <references count="3">
          <reference field="1" count="1" selected="0">
            <x v="3"/>
          </reference>
          <reference field="2" count="1" selected="0">
            <x v="2"/>
          </reference>
          <reference field="3" count="1">
            <x v="9"/>
          </reference>
        </references>
      </pivotArea>
    </format>
    <format dxfId="678">
      <pivotArea dataOnly="0" labelOnly="1" outline="0" fieldPosition="0">
        <references count="3">
          <reference field="1" count="1" selected="0">
            <x v="5"/>
          </reference>
          <reference field="2" count="1" selected="0">
            <x v="12"/>
          </reference>
          <reference field="3" count="1">
            <x v="14"/>
          </reference>
        </references>
      </pivotArea>
    </format>
    <format dxfId="677">
      <pivotArea dataOnly="0" labelOnly="1" outline="0" fieldPosition="0">
        <references count="3">
          <reference field="1" count="1" selected="0">
            <x v="8"/>
          </reference>
          <reference field="2" count="1" selected="0">
            <x v="8"/>
          </reference>
          <reference field="3" count="1">
            <x v="10"/>
          </reference>
        </references>
      </pivotArea>
    </format>
    <format dxfId="676">
      <pivotArea dataOnly="0" labelOnly="1" outline="0" fieldPosition="0">
        <references count="3">
          <reference field="1" count="1" selected="0">
            <x v="9"/>
          </reference>
          <reference field="2" count="1" selected="0">
            <x v="11"/>
          </reference>
          <reference field="3" count="1">
            <x v="1"/>
          </reference>
        </references>
      </pivotArea>
    </format>
    <format dxfId="675">
      <pivotArea dataOnly="0" labelOnly="1" outline="0" fieldPosition="0">
        <references count="3">
          <reference field="1" count="1" selected="0">
            <x v="10"/>
          </reference>
          <reference field="2" count="1" selected="0">
            <x v="7"/>
          </reference>
          <reference field="3" count="1">
            <x v="2"/>
          </reference>
        </references>
      </pivotArea>
    </format>
    <format dxfId="674">
      <pivotArea dataOnly="0" labelOnly="1" outline="0" fieldPosition="0">
        <references count="3">
          <reference field="1" count="1" selected="0">
            <x v="12"/>
          </reference>
          <reference field="2" count="1" selected="0">
            <x v="3"/>
          </reference>
          <reference field="3" count="1">
            <x v="11"/>
          </reference>
        </references>
      </pivotArea>
    </format>
    <format dxfId="673">
      <pivotArea dataOnly="0" labelOnly="1" outline="0" fieldPosition="0">
        <references count="3">
          <reference field="1" count="1" selected="0">
            <x v="13"/>
          </reference>
          <reference field="2" count="1" selected="0">
            <x v="6"/>
          </reference>
          <reference field="3" count="1">
            <x v="6"/>
          </reference>
        </references>
      </pivotArea>
    </format>
    <format dxfId="672">
      <pivotArea dataOnly="0" labelOnly="1" outline="0" fieldPosition="0">
        <references count="3">
          <reference field="1" count="1" selected="0">
            <x v="15"/>
          </reference>
          <reference field="2" count="1" selected="0">
            <x v="9"/>
          </reference>
          <reference field="3" count="1">
            <x v="19"/>
          </reference>
        </references>
      </pivotArea>
    </format>
    <format dxfId="671">
      <pivotArea dataOnly="0" labelOnly="1" outline="0" fieldPosition="0">
        <references count="3">
          <reference field="1" count="1" selected="0">
            <x v="16"/>
          </reference>
          <reference field="2" count="1" selected="0">
            <x v="8"/>
          </reference>
          <reference field="3" count="1">
            <x v="5"/>
          </reference>
        </references>
      </pivotArea>
    </format>
    <format dxfId="670">
      <pivotArea dataOnly="0" labelOnly="1" outline="0" fieldPosition="0">
        <references count="3">
          <reference field="1" count="1" selected="0">
            <x v="17"/>
          </reference>
          <reference field="2" count="1" selected="0">
            <x v="8"/>
          </reference>
          <reference field="3" count="1">
            <x v="16"/>
          </reference>
        </references>
      </pivotArea>
    </format>
    <format dxfId="669">
      <pivotArea dataOnly="0" labelOnly="1" outline="0" fieldPosition="0">
        <references count="3">
          <reference field="1" count="1" selected="0">
            <x v="19"/>
          </reference>
          <reference field="2" count="1" selected="0">
            <x v="13"/>
          </reference>
          <reference field="3" count="1">
            <x v="7"/>
          </reference>
        </references>
      </pivotArea>
    </format>
  </formats>
  <pivotTableStyleInfo name="EVE"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93403A0-491D-4481-B409-032EF8713410}" name="Tableau croisé dynamique5" cacheId="69" applyNumberFormats="0" applyBorderFormats="0" applyFontFormats="0" applyPatternFormats="0" applyAlignmentFormats="0" applyWidthHeightFormats="1" dataCaption="Valeurs" updatedVersion="8" minRefreshableVersion="3" showDrill="0" useAutoFormatting="1" rowGrandTotals="0" colGrandTotals="0" itemPrintTitles="1" createdVersion="8" indent="0" compact="0" compactData="0" multipleFieldFilters="0">
  <location ref="B28:D77" firstHeaderRow="1" firstDataRow="1" firstDataCol="2" rowPageCount="1" colPageCount="1"/>
  <pivotFields count="4">
    <pivotField axis="axisRow" compact="0" outline="0" showAll="0" defaultSubtotal="0">
      <items count="6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s>
    </pivotField>
    <pivotField axis="axisRow" compact="0" outline="0" showAll="0" defaultSubtotal="0">
      <items count="5">
        <item x="3"/>
        <item x="2"/>
        <item x="0"/>
        <item x="1"/>
        <item x="4"/>
      </items>
    </pivotField>
    <pivotField dataField="1" compact="0" outline="0" showAll="0"/>
    <pivotField axis="axisPage" compact="0" outline="0" multipleItemSelectionAllowed="1" showAll="0">
      <items count="6">
        <item h="1" x="2"/>
        <item x="4"/>
        <item x="0"/>
        <item x="1"/>
        <item x="3"/>
        <item t="default"/>
      </items>
    </pivotField>
  </pivotFields>
  <rowFields count="2">
    <field x="0"/>
    <field x="1"/>
  </rowFields>
  <rowItems count="49">
    <i>
      <x/>
      <x v="2"/>
    </i>
    <i>
      <x v="1"/>
      <x v="3"/>
    </i>
    <i>
      <x v="2"/>
      <x v="3"/>
    </i>
    <i>
      <x v="3"/>
      <x v="3"/>
    </i>
    <i>
      <x v="4"/>
      <x v="3"/>
    </i>
    <i>
      <x v="5"/>
      <x v="2"/>
    </i>
    <i>
      <x v="6"/>
      <x v="2"/>
    </i>
    <i>
      <x v="7"/>
      <x v="2"/>
    </i>
    <i>
      <x v="8"/>
      <x v="2"/>
    </i>
    <i>
      <x v="9"/>
      <x v="1"/>
    </i>
    <i>
      <x v="11"/>
      <x v="1"/>
    </i>
    <i>
      <x v="12"/>
      <x v="4"/>
    </i>
    <i>
      <x v="13"/>
      <x v="2"/>
    </i>
    <i>
      <x v="14"/>
      <x v="4"/>
    </i>
    <i>
      <x v="15"/>
      <x v="4"/>
    </i>
    <i>
      <x v="16"/>
      <x v="4"/>
    </i>
    <i>
      <x v="18"/>
      <x v="4"/>
    </i>
    <i>
      <x v="19"/>
      <x v="2"/>
    </i>
    <i>
      <x v="21"/>
      <x v="2"/>
    </i>
    <i>
      <x v="22"/>
      <x v="2"/>
    </i>
    <i>
      <x v="24"/>
      <x v="1"/>
    </i>
    <i>
      <x v="25"/>
      <x v="1"/>
    </i>
    <i>
      <x v="26"/>
      <x v="1"/>
    </i>
    <i>
      <x v="27"/>
      <x/>
    </i>
    <i>
      <x v="28"/>
      <x/>
    </i>
    <i>
      <x v="29"/>
      <x/>
    </i>
    <i>
      <x v="30"/>
      <x/>
    </i>
    <i>
      <x v="31"/>
      <x v="3"/>
    </i>
    <i>
      <x v="32"/>
      <x v="3"/>
    </i>
    <i>
      <x v="33"/>
      <x/>
    </i>
    <i>
      <x v="36"/>
      <x v="1"/>
    </i>
    <i>
      <x v="37"/>
      <x v="1"/>
    </i>
    <i>
      <x v="38"/>
      <x v="1"/>
    </i>
    <i>
      <x v="40"/>
      <x/>
    </i>
    <i>
      <x v="43"/>
      <x/>
    </i>
    <i>
      <x v="44"/>
      <x v="3"/>
    </i>
    <i>
      <x v="45"/>
      <x v="3"/>
    </i>
    <i>
      <x v="46"/>
      <x v="3"/>
    </i>
    <i>
      <x v="47"/>
      <x v="3"/>
    </i>
    <i>
      <x v="48"/>
      <x/>
    </i>
    <i>
      <x v="49"/>
      <x v="2"/>
    </i>
    <i>
      <x v="50"/>
      <x v="4"/>
    </i>
    <i>
      <x v="51"/>
      <x v="4"/>
    </i>
    <i>
      <x v="52"/>
      <x v="4"/>
    </i>
    <i>
      <x v="53"/>
      <x v="4"/>
    </i>
    <i>
      <x v="56"/>
      <x v="3"/>
    </i>
    <i>
      <x v="57"/>
      <x v="3"/>
    </i>
    <i>
      <x v="58"/>
      <x v="2"/>
    </i>
    <i>
      <x v="59"/>
      <x v="1"/>
    </i>
  </rowItems>
  <colItems count="1">
    <i/>
  </colItems>
  <pageFields count="1">
    <pageField fld="3" hier="-1"/>
  </pageFields>
  <dataFields count="1">
    <dataField name="Estimated Price (ISK)" fld="2" baseField="1" baseItem="2" numFmtId="168"/>
  </dataFields>
  <formats count="62">
    <format dxfId="761">
      <pivotArea outline="0" collapsedLevelsAreSubtotals="1" fieldPosition="0"/>
    </format>
    <format dxfId="760">
      <pivotArea field="0" type="button" dataOnly="0" labelOnly="1" outline="0" axis="axisRow" fieldPosition="0"/>
    </format>
    <format dxfId="759">
      <pivotArea field="1" type="button" dataOnly="0" labelOnly="1" outline="0" axis="axisRow" fieldPosition="1"/>
    </format>
    <format dxfId="758">
      <pivotArea dataOnly="0" labelOnly="1" outline="0" axis="axisValues" fieldPosition="0"/>
    </format>
    <format dxfId="757">
      <pivotArea field="0" type="button" dataOnly="0" labelOnly="1" outline="0" axis="axisRow" fieldPosition="0"/>
    </format>
    <format dxfId="756">
      <pivotArea field="1" type="button" dataOnly="0" labelOnly="1" outline="0" axis="axisRow" fieldPosition="1"/>
    </format>
    <format dxfId="755">
      <pivotArea dataOnly="0" labelOnly="1" outline="0" axis="axisValues" fieldPosition="0"/>
    </format>
    <format dxfId="754">
      <pivotArea type="all" dataOnly="0" outline="0" fieldPosition="0"/>
    </format>
    <format dxfId="753">
      <pivotArea outline="0" collapsedLevelsAreSubtotals="1" fieldPosition="0"/>
    </format>
    <format dxfId="752">
      <pivotArea field="0" type="button" dataOnly="0" labelOnly="1" outline="0" axis="axisRow" fieldPosition="0"/>
    </format>
    <format dxfId="751">
      <pivotArea field="1" type="button" dataOnly="0" labelOnly="1" outline="0" axis="axisRow" fieldPosition="1"/>
    </format>
    <format dxfId="750">
      <pivotArea dataOnly="0" labelOnly="1" outline="0" fieldPosition="0">
        <references count="1">
          <reference field="0" count="49">
            <x v="0"/>
            <x v="1"/>
            <x v="2"/>
            <x v="3"/>
            <x v="4"/>
            <x v="5"/>
            <x v="6"/>
            <x v="7"/>
            <x v="8"/>
            <x v="9"/>
            <x v="11"/>
            <x v="12"/>
            <x v="13"/>
            <x v="14"/>
            <x v="15"/>
            <x v="16"/>
            <x v="18"/>
            <x v="19"/>
            <x v="21"/>
            <x v="22"/>
            <x v="24"/>
            <x v="25"/>
            <x v="26"/>
            <x v="27"/>
            <x v="28"/>
            <x v="29"/>
            <x v="30"/>
            <x v="31"/>
            <x v="32"/>
            <x v="33"/>
            <x v="36"/>
            <x v="37"/>
            <x v="38"/>
            <x v="40"/>
            <x v="43"/>
            <x v="44"/>
            <x v="45"/>
            <x v="46"/>
            <x v="47"/>
            <x v="48"/>
            <x v="49"/>
            <x v="50"/>
            <x v="51"/>
            <x v="52"/>
            <x v="53"/>
            <x v="56"/>
            <x v="57"/>
            <x v="58"/>
            <x v="59"/>
          </reference>
        </references>
      </pivotArea>
    </format>
    <format dxfId="749">
      <pivotArea dataOnly="0" labelOnly="1" outline="0" fieldPosition="0">
        <references count="2">
          <reference field="0" count="1" selected="0">
            <x v="45"/>
          </reference>
          <reference field="1" count="1">
            <x v="3"/>
          </reference>
        </references>
      </pivotArea>
    </format>
    <format dxfId="748">
      <pivotArea dataOnly="0" labelOnly="1" outline="0" fieldPosition="0">
        <references count="2">
          <reference field="0" count="1" selected="0">
            <x v="4"/>
          </reference>
          <reference field="1" count="1">
            <x v="3"/>
          </reference>
        </references>
      </pivotArea>
    </format>
    <format dxfId="747">
      <pivotArea dataOnly="0" labelOnly="1" outline="0" fieldPosition="0">
        <references count="2">
          <reference field="0" count="1" selected="0">
            <x v="1"/>
          </reference>
          <reference field="1" count="1">
            <x v="3"/>
          </reference>
        </references>
      </pivotArea>
    </format>
    <format dxfId="746">
      <pivotArea dataOnly="0" labelOnly="1" outline="0" fieldPosition="0">
        <references count="2">
          <reference field="0" count="1" selected="0">
            <x v="31"/>
          </reference>
          <reference field="1" count="1">
            <x v="3"/>
          </reference>
        </references>
      </pivotArea>
    </format>
    <format dxfId="745">
      <pivotArea dataOnly="0" labelOnly="1" outline="0" fieldPosition="0">
        <references count="2">
          <reference field="0" count="1" selected="0">
            <x v="3"/>
          </reference>
          <reference field="1" count="1">
            <x v="3"/>
          </reference>
        </references>
      </pivotArea>
    </format>
    <format dxfId="744">
      <pivotArea dataOnly="0" labelOnly="1" outline="0" fieldPosition="0">
        <references count="2">
          <reference field="0" count="1" selected="0">
            <x v="32"/>
          </reference>
          <reference field="1" count="1">
            <x v="3"/>
          </reference>
        </references>
      </pivotArea>
    </format>
    <format dxfId="743">
      <pivotArea dataOnly="0" labelOnly="1" outline="0" fieldPosition="0">
        <references count="2">
          <reference field="0" count="1" selected="0">
            <x v="9"/>
          </reference>
          <reference field="1" count="1">
            <x v="1"/>
          </reference>
        </references>
      </pivotArea>
    </format>
    <format dxfId="742">
      <pivotArea dataOnly="0" labelOnly="1" outline="0" fieldPosition="0">
        <references count="2">
          <reference field="0" count="1" selected="0">
            <x v="56"/>
          </reference>
          <reference field="1" count="1">
            <x v="3"/>
          </reference>
        </references>
      </pivotArea>
    </format>
    <format dxfId="741">
      <pivotArea dataOnly="0" labelOnly="1" outline="0" fieldPosition="0">
        <references count="2">
          <reference field="0" count="1" selected="0">
            <x v="2"/>
          </reference>
          <reference field="1" count="1">
            <x v="3"/>
          </reference>
        </references>
      </pivotArea>
    </format>
    <format dxfId="740">
      <pivotArea dataOnly="0" labelOnly="1" outline="0" fieldPosition="0">
        <references count="2">
          <reference field="0" count="1" selected="0">
            <x v="57"/>
          </reference>
          <reference field="1" count="1">
            <x v="3"/>
          </reference>
        </references>
      </pivotArea>
    </format>
    <format dxfId="739">
      <pivotArea dataOnly="0" labelOnly="1" outline="0" fieldPosition="0">
        <references count="2">
          <reference field="0" count="1" selected="0">
            <x v="6"/>
          </reference>
          <reference field="1" count="1">
            <x v="2"/>
          </reference>
        </references>
      </pivotArea>
    </format>
    <format dxfId="738">
      <pivotArea dataOnly="0" labelOnly="1" outline="0" fieldPosition="0">
        <references count="2">
          <reference field="0" count="1" selected="0">
            <x v="44"/>
          </reference>
          <reference field="1" count="1">
            <x v="3"/>
          </reference>
        </references>
      </pivotArea>
    </format>
    <format dxfId="737">
      <pivotArea dataOnly="0" labelOnly="1" outline="0" fieldPosition="0">
        <references count="2">
          <reference field="0" count="1" selected="0">
            <x v="19"/>
          </reference>
          <reference field="1" count="1">
            <x v="2"/>
          </reference>
        </references>
      </pivotArea>
    </format>
    <format dxfId="736">
      <pivotArea dataOnly="0" labelOnly="1" outline="0" fieldPosition="0">
        <references count="2">
          <reference field="0" count="1" selected="0">
            <x v="29"/>
          </reference>
          <reference field="1" count="1">
            <x v="0"/>
          </reference>
        </references>
      </pivotArea>
    </format>
    <format dxfId="735">
      <pivotArea dataOnly="0" labelOnly="1" outline="0" fieldPosition="0">
        <references count="2">
          <reference field="0" count="1" selected="0">
            <x v="22"/>
          </reference>
          <reference field="1" count="1">
            <x v="2"/>
          </reference>
        </references>
      </pivotArea>
    </format>
    <format dxfId="734">
      <pivotArea dataOnly="0" labelOnly="1" outline="0" fieldPosition="0">
        <references count="2">
          <reference field="0" count="1" selected="0">
            <x v="46"/>
          </reference>
          <reference field="1" count="1">
            <x v="3"/>
          </reference>
        </references>
      </pivotArea>
    </format>
    <format dxfId="733">
      <pivotArea dataOnly="0" labelOnly="1" outline="0" fieldPosition="0">
        <references count="2">
          <reference field="0" count="1" selected="0">
            <x v="48"/>
          </reference>
          <reference field="1" count="1">
            <x v="0"/>
          </reference>
        </references>
      </pivotArea>
    </format>
    <format dxfId="732">
      <pivotArea dataOnly="0" labelOnly="1" outline="0" fieldPosition="0">
        <references count="2">
          <reference field="0" count="1" selected="0">
            <x v="21"/>
          </reference>
          <reference field="1" count="1">
            <x v="2"/>
          </reference>
        </references>
      </pivotArea>
    </format>
    <format dxfId="731">
      <pivotArea dataOnly="0" labelOnly="1" outline="0" fieldPosition="0">
        <references count="2">
          <reference field="0" count="1" selected="0">
            <x v="59"/>
          </reference>
          <reference field="1" count="1">
            <x v="1"/>
          </reference>
        </references>
      </pivotArea>
    </format>
    <format dxfId="730">
      <pivotArea dataOnly="0" labelOnly="1" outline="0" fieldPosition="0">
        <references count="2">
          <reference field="0" count="1" selected="0">
            <x v="5"/>
          </reference>
          <reference field="1" count="1">
            <x v="2"/>
          </reference>
        </references>
      </pivotArea>
    </format>
    <format dxfId="729">
      <pivotArea dataOnly="0" labelOnly="1" outline="0" fieldPosition="0">
        <references count="2">
          <reference field="0" count="1" selected="0">
            <x v="58"/>
          </reference>
          <reference field="1" count="1">
            <x v="2"/>
          </reference>
        </references>
      </pivotArea>
    </format>
    <format dxfId="728">
      <pivotArea dataOnly="0" labelOnly="1" outline="0" fieldPosition="0">
        <references count="2">
          <reference field="0" count="1" selected="0">
            <x v="11"/>
          </reference>
          <reference field="1" count="1">
            <x v="1"/>
          </reference>
        </references>
      </pivotArea>
    </format>
    <format dxfId="727">
      <pivotArea dataOnly="0" labelOnly="1" outline="0" fieldPosition="0">
        <references count="2">
          <reference field="0" count="1" selected="0">
            <x v="49"/>
          </reference>
          <reference field="1" count="1">
            <x v="2"/>
          </reference>
        </references>
      </pivotArea>
    </format>
    <format dxfId="726">
      <pivotArea dataOnly="0" labelOnly="1" outline="0" fieldPosition="0">
        <references count="2">
          <reference field="0" count="1" selected="0">
            <x v="0"/>
          </reference>
          <reference field="1" count="1">
            <x v="2"/>
          </reference>
        </references>
      </pivotArea>
    </format>
    <format dxfId="725">
      <pivotArea dataOnly="0" labelOnly="1" outline="0" fieldPosition="0">
        <references count="2">
          <reference field="0" count="1" selected="0">
            <x v="8"/>
          </reference>
          <reference field="1" count="1">
            <x v="2"/>
          </reference>
        </references>
      </pivotArea>
    </format>
    <format dxfId="724">
      <pivotArea dataOnly="0" labelOnly="1" outline="0" fieldPosition="0">
        <references count="2">
          <reference field="0" count="1" selected="0">
            <x v="7"/>
          </reference>
          <reference field="1" count="1">
            <x v="2"/>
          </reference>
        </references>
      </pivotArea>
    </format>
    <format dxfId="723">
      <pivotArea dataOnly="0" labelOnly="1" outline="0" fieldPosition="0">
        <references count="2">
          <reference field="0" count="1" selected="0">
            <x v="47"/>
          </reference>
          <reference field="1" count="1">
            <x v="3"/>
          </reference>
        </references>
      </pivotArea>
    </format>
    <format dxfId="722">
      <pivotArea dataOnly="0" labelOnly="1" outline="0" fieldPosition="0">
        <references count="2">
          <reference field="0" count="1" selected="0">
            <x v="50"/>
          </reference>
          <reference field="1" count="1">
            <x v="4"/>
          </reference>
        </references>
      </pivotArea>
    </format>
    <format dxfId="721">
      <pivotArea dataOnly="0" labelOnly="1" outline="0" fieldPosition="0">
        <references count="2">
          <reference field="0" count="1" selected="0">
            <x v="37"/>
          </reference>
          <reference field="1" count="1">
            <x v="1"/>
          </reference>
        </references>
      </pivotArea>
    </format>
    <format dxfId="720">
      <pivotArea dataOnly="0" labelOnly="1" outline="0" fieldPosition="0">
        <references count="2">
          <reference field="0" count="1" selected="0">
            <x v="30"/>
          </reference>
          <reference field="1" count="1">
            <x v="0"/>
          </reference>
        </references>
      </pivotArea>
    </format>
    <format dxfId="719">
      <pivotArea dataOnly="0" labelOnly="1" outline="0" fieldPosition="0">
        <references count="2">
          <reference field="0" count="1" selected="0">
            <x v="18"/>
          </reference>
          <reference field="1" count="1">
            <x v="4"/>
          </reference>
        </references>
      </pivotArea>
    </format>
    <format dxfId="718">
      <pivotArea dataOnly="0" labelOnly="1" outline="0" fieldPosition="0">
        <references count="2">
          <reference field="0" count="1" selected="0">
            <x v="38"/>
          </reference>
          <reference field="1" count="1">
            <x v="1"/>
          </reference>
        </references>
      </pivotArea>
    </format>
    <format dxfId="717">
      <pivotArea dataOnly="0" labelOnly="1" outline="0" fieldPosition="0">
        <references count="2">
          <reference field="0" count="1" selected="0">
            <x v="13"/>
          </reference>
          <reference field="1" count="1">
            <x v="2"/>
          </reference>
        </references>
      </pivotArea>
    </format>
    <format dxfId="716">
      <pivotArea dataOnly="0" labelOnly="1" outline="0" fieldPosition="0">
        <references count="2">
          <reference field="0" count="1" selected="0">
            <x v="33"/>
          </reference>
          <reference field="1" count="1">
            <x v="0"/>
          </reference>
        </references>
      </pivotArea>
    </format>
    <format dxfId="715">
      <pivotArea dataOnly="0" labelOnly="1" outline="0" fieldPosition="0">
        <references count="2">
          <reference field="0" count="1" selected="0">
            <x v="40"/>
          </reference>
          <reference field="1" count="1">
            <x v="0"/>
          </reference>
        </references>
      </pivotArea>
    </format>
    <format dxfId="714">
      <pivotArea dataOnly="0" labelOnly="1" outline="0" fieldPosition="0">
        <references count="2">
          <reference field="0" count="1" selected="0">
            <x v="25"/>
          </reference>
          <reference field="1" count="1">
            <x v="1"/>
          </reference>
        </references>
      </pivotArea>
    </format>
    <format dxfId="713">
      <pivotArea dataOnly="0" labelOnly="1" outline="0" fieldPosition="0">
        <references count="2">
          <reference field="0" count="1" selected="0">
            <x v="28"/>
          </reference>
          <reference field="1" count="1">
            <x v="0"/>
          </reference>
        </references>
      </pivotArea>
    </format>
    <format dxfId="712">
      <pivotArea dataOnly="0" labelOnly="1" outline="0" fieldPosition="0">
        <references count="2">
          <reference field="0" count="1" selected="0">
            <x v="15"/>
          </reference>
          <reference field="1" count="1">
            <x v="4"/>
          </reference>
        </references>
      </pivotArea>
    </format>
    <format dxfId="711">
      <pivotArea dataOnly="0" labelOnly="1" outline="0" fieldPosition="0">
        <references count="2">
          <reference field="0" count="1" selected="0">
            <x v="24"/>
          </reference>
          <reference field="1" count="1">
            <x v="1"/>
          </reference>
        </references>
      </pivotArea>
    </format>
    <format dxfId="710">
      <pivotArea dataOnly="0" labelOnly="1" outline="0" fieldPosition="0">
        <references count="2">
          <reference field="0" count="1" selected="0">
            <x v="27"/>
          </reference>
          <reference field="1" count="1">
            <x v="0"/>
          </reference>
        </references>
      </pivotArea>
    </format>
    <format dxfId="709">
      <pivotArea dataOnly="0" labelOnly="1" outline="0" fieldPosition="0">
        <references count="2">
          <reference field="0" count="1" selected="0">
            <x v="43"/>
          </reference>
          <reference field="1" count="1">
            <x v="0"/>
          </reference>
        </references>
      </pivotArea>
    </format>
    <format dxfId="708">
      <pivotArea dataOnly="0" labelOnly="1" outline="0" fieldPosition="0">
        <references count="2">
          <reference field="0" count="1" selected="0">
            <x v="36"/>
          </reference>
          <reference field="1" count="1">
            <x v="1"/>
          </reference>
        </references>
      </pivotArea>
    </format>
    <format dxfId="707">
      <pivotArea dataOnly="0" labelOnly="1" outline="0" fieldPosition="0">
        <references count="2">
          <reference field="0" count="1" selected="0">
            <x v="26"/>
          </reference>
          <reference field="1" count="1">
            <x v="1"/>
          </reference>
        </references>
      </pivotArea>
    </format>
    <format dxfId="706">
      <pivotArea dataOnly="0" labelOnly="1" outline="0" fieldPosition="0">
        <references count="2">
          <reference field="0" count="1" selected="0">
            <x v="53"/>
          </reference>
          <reference field="1" count="1">
            <x v="4"/>
          </reference>
        </references>
      </pivotArea>
    </format>
    <format dxfId="705">
      <pivotArea dataOnly="0" labelOnly="1" outline="0" fieldPosition="0">
        <references count="2">
          <reference field="0" count="1" selected="0">
            <x v="52"/>
          </reference>
          <reference field="1" count="1">
            <x v="4"/>
          </reference>
        </references>
      </pivotArea>
    </format>
    <format dxfId="704">
      <pivotArea dataOnly="0" labelOnly="1" outline="0" fieldPosition="0">
        <references count="2">
          <reference field="0" count="1" selected="0">
            <x v="16"/>
          </reference>
          <reference field="1" count="1">
            <x v="4"/>
          </reference>
        </references>
      </pivotArea>
    </format>
    <format dxfId="703">
      <pivotArea dataOnly="0" labelOnly="1" outline="0" fieldPosition="0">
        <references count="2">
          <reference field="0" count="1" selected="0">
            <x v="14"/>
          </reference>
          <reference field="1" count="1">
            <x v="4"/>
          </reference>
        </references>
      </pivotArea>
    </format>
    <format dxfId="702">
      <pivotArea dataOnly="0" labelOnly="1" outline="0" fieldPosition="0">
        <references count="2">
          <reference field="0" count="1" selected="0">
            <x v="12"/>
          </reference>
          <reference field="1" count="1">
            <x v="4"/>
          </reference>
        </references>
      </pivotArea>
    </format>
    <format dxfId="701">
      <pivotArea dataOnly="0" labelOnly="1" outline="0" fieldPosition="0">
        <references count="2">
          <reference field="0" count="1" selected="0">
            <x v="51"/>
          </reference>
          <reference field="1" count="1">
            <x v="4"/>
          </reference>
        </references>
      </pivotArea>
    </format>
    <format dxfId="700">
      <pivotArea dataOnly="0" labelOnly="1" outline="0" axis="axisValues" fieldPosition="0"/>
    </format>
  </formats>
  <conditionalFormats count="1">
    <conditionalFormat priority="1">
      <pivotAreas count="1">
        <pivotArea type="data" outline="0" collapsedLevelsAreSubtotals="1" fieldPosition="0">
          <references count="1">
            <reference field="4294967294" count="1" selected="0">
              <x v="0"/>
            </reference>
          </references>
        </pivotArea>
      </pivotAreas>
    </conditionalFormat>
  </conditionalFormats>
  <pivotTableStyleInfo name="EVE"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41BC605F-8C69-4FC0-B355-B1946C0453FD}" name="Tableau croisé dynamique10" cacheId="88" applyNumberFormats="0" applyBorderFormats="0" applyFontFormats="0" applyPatternFormats="0" applyAlignmentFormats="0" applyWidthHeightFormats="1" dataCaption="Valeurs" updatedVersion="8" minRefreshableVersion="3" useAutoFormatting="1" rowGrandTotals="0" colGrandTotals="0" itemPrintTitles="1" createdVersion="8" indent="0" outline="1" outlineData="1" multipleFieldFilters="0" rowHeaderCaption="ORE">
  <location ref="G42:G90" firstHeaderRow="1" firstDataRow="1" firstDataCol="1"/>
  <pivotFields count="14">
    <pivotField axis="axisRow" showAll="0">
      <items count="4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t="default"/>
      </items>
    </pivotField>
    <pivotField showAll="0"/>
    <pivotField showAll="0"/>
    <pivotField showAll="0"/>
    <pivotField showAll="0"/>
    <pivotField showAll="0"/>
    <pivotField showAll="0"/>
    <pivotField showAll="0"/>
    <pivotField showAll="0"/>
    <pivotField showAll="0"/>
    <pivotField showAll="0"/>
    <pivotField showAll="0">
      <items count="6">
        <item x="3"/>
        <item x="2"/>
        <item x="4"/>
        <item x="0"/>
        <item x="1"/>
        <item t="default"/>
      </items>
    </pivotField>
    <pivotField showAll="0">
      <items count="6">
        <item x="1"/>
        <item x="0"/>
        <item x="4"/>
        <item x="3"/>
        <item x="2"/>
        <item t="default"/>
      </items>
    </pivotField>
    <pivotField showAll="0">
      <items count="6">
        <item x="4"/>
        <item x="0"/>
        <item x="3"/>
        <item x="2"/>
        <item x="1"/>
        <item t="default"/>
      </items>
    </pivotField>
  </pivotFields>
  <rowFields count="1">
    <field x="0"/>
  </rowFields>
  <rowItems count="4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rowItems>
  <colItems count="1">
    <i/>
  </colItems>
  <formats count="2">
    <format dxfId="663">
      <pivotArea field="0" type="button" dataOnly="0" labelOnly="1" outline="0" axis="axisRow" fieldPosition="0"/>
    </format>
    <format dxfId="662">
      <pivotArea field="0" type="button" dataOnly="0" labelOnly="1" outline="0" axis="axisRow" fieldPosition="0"/>
    </format>
  </formats>
  <pivotTableStyleInfo name="EVE"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CB3F093C-88DF-49A2-A9D1-80D94F320AA4}" name="Tableau croisé dynamique4" cacheId="81" applyNumberFormats="0" applyBorderFormats="0" applyFontFormats="0" applyPatternFormats="0" applyAlignmentFormats="0" applyWidthHeightFormats="1" dataCaption="Valeurs" updatedVersion="8" minRefreshableVersion="3" useAutoFormatting="1" rowGrandTotals="0" colGrandTotals="0" itemPrintTitles="1" createdVersion="8" indent="0" outline="1" outlineData="1" multipleFieldFilters="0" rowHeaderCaption="Asteroids ORE">
  <location ref="B44:C68" firstHeaderRow="1" firstDataRow="1" firstDataCol="1" rowPageCount="1" colPageCount="1"/>
  <pivotFields count="4">
    <pivotField axis="axisRow" showAll="0" sortType="descending">
      <items count="4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t="default"/>
      </items>
      <autoSortScope>
        <pivotArea dataOnly="0" outline="0" fieldPosition="0">
          <references count="1">
            <reference field="4294967294" count="1" selected="0">
              <x v="0"/>
            </reference>
          </references>
        </pivotArea>
      </autoSortScope>
    </pivotField>
    <pivotField showAll="0"/>
    <pivotField dataField="1" numFmtId="168" showAll="0"/>
    <pivotField axis="axisPage" numFmtId="1" multipleItemSelectionAllowed="1" showAll="0">
      <items count="5">
        <item h="1" x="1"/>
        <item h="1" x="3"/>
        <item x="0"/>
        <item x="2"/>
        <item t="default"/>
      </items>
    </pivotField>
  </pivotFields>
  <rowFields count="1">
    <field x="0"/>
  </rowFields>
  <rowItems count="24">
    <i>
      <x v="22"/>
    </i>
    <i>
      <x v="24"/>
    </i>
    <i>
      <x v="45"/>
    </i>
    <i>
      <x v="41"/>
    </i>
    <i>
      <x v="7"/>
    </i>
    <i>
      <x v="13"/>
    </i>
    <i>
      <x v="28"/>
    </i>
    <i>
      <x v="9"/>
    </i>
    <i>
      <x v="38"/>
    </i>
    <i>
      <x v="26"/>
    </i>
    <i>
      <x/>
    </i>
    <i>
      <x v="30"/>
    </i>
    <i>
      <x v="6"/>
    </i>
    <i>
      <x v="8"/>
    </i>
    <i>
      <x v="25"/>
    </i>
    <i>
      <x v="31"/>
    </i>
    <i>
      <x v="14"/>
    </i>
    <i>
      <x v="2"/>
    </i>
    <i>
      <x v="18"/>
    </i>
    <i>
      <x v="17"/>
    </i>
    <i>
      <x v="42"/>
    </i>
    <i>
      <x v="3"/>
    </i>
    <i>
      <x v="35"/>
    </i>
    <i>
      <x v="47"/>
    </i>
  </rowItems>
  <colItems count="1">
    <i/>
  </colItems>
  <pageFields count="1">
    <pageField fld="3" hier="-1"/>
  </pageFields>
  <dataFields count="1">
    <dataField name="Estimated valuable price" fld="2" baseField="0" baseItem="0" numFmtId="168"/>
  </dataFields>
  <formats count="5">
    <format dxfId="668">
      <pivotArea outline="0" collapsedLevelsAreSubtotals="1" fieldPosition="0"/>
    </format>
    <format dxfId="667">
      <pivotArea field="0" type="button" dataOnly="0" labelOnly="1" outline="0" axis="axisRow" fieldPosition="0"/>
    </format>
    <format dxfId="666">
      <pivotArea dataOnly="0" labelOnly="1" outline="0" axis="axisValues" fieldPosition="0"/>
    </format>
    <format dxfId="665">
      <pivotArea field="0" type="button" dataOnly="0" labelOnly="1" outline="0" axis="axisRow" fieldPosition="0"/>
    </format>
    <format dxfId="664">
      <pivotArea dataOnly="0" labelOnly="1" outline="0" axis="axisValues" fieldPosition="0"/>
    </format>
  </formats>
  <conditionalFormats count="1">
    <conditionalFormat priority="1">
      <pivotAreas count="1">
        <pivotArea type="data" outline="0" collapsedLevelsAreSubtotals="1" fieldPosition="0">
          <references count="1">
            <reference field="4294967294" count="1" selected="0">
              <x v="0"/>
            </reference>
          </references>
        </pivotArea>
      </pivotAreas>
    </conditionalFormat>
  </conditionalFormats>
  <pivotTableStyleInfo name="EVE"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ADBA4DA1-012E-43D7-B547-602047213CA7}" name="Tableau croisé dynamique11" cacheId="58" applyNumberFormats="0" applyBorderFormats="0" applyFontFormats="0" applyPatternFormats="0" applyAlignmentFormats="0" applyWidthHeightFormats="1" dataCaption="Valeurs" updatedVersion="8" minRefreshableVersion="3" showDrill="0" useAutoFormatting="1" rowGrandTotals="0" colGrandTotals="0" itemPrintTitles="1" createdVersion="8" indent="0" outline="1" outlineData="1" multipleFieldFilters="0" rowHeaderCaption="ICE Haverest">
  <location ref="F25:I37" firstHeaderRow="0" firstDataRow="1" firstDataCol="1"/>
  <pivotFields count="8">
    <pivotField axis="axisRow" showAll="0">
      <items count="13">
        <item x="0"/>
        <item x="1"/>
        <item x="2"/>
        <item x="3"/>
        <item x="4"/>
        <item x="5"/>
        <item x="6"/>
        <item x="7"/>
        <item x="9"/>
        <item x="10"/>
        <item x="11"/>
        <item x="8"/>
        <item t="default"/>
      </items>
    </pivotField>
    <pivotField showAll="0"/>
    <pivotField showAll="0"/>
    <pivotField showAll="0"/>
    <pivotField showAll="0">
      <items count="6">
        <item x="1"/>
        <item x="3"/>
        <item x="4"/>
        <item x="0"/>
        <item x="2"/>
        <item t="default"/>
      </items>
    </pivotField>
    <pivotField dataField="1" showAll="0"/>
    <pivotField dataField="1" showAll="0"/>
    <pivotField dataField="1" showAll="0"/>
  </pivotFields>
  <rowFields count="1">
    <field x="0"/>
  </rowFields>
  <rowItems count="12">
    <i>
      <x/>
    </i>
    <i>
      <x v="1"/>
    </i>
    <i>
      <x v="2"/>
    </i>
    <i>
      <x v="3"/>
    </i>
    <i>
      <x v="4"/>
    </i>
    <i>
      <x v="5"/>
    </i>
    <i>
      <x v="6"/>
    </i>
    <i>
      <x v="7"/>
    </i>
    <i>
      <x v="8"/>
    </i>
    <i>
      <x v="9"/>
    </i>
    <i>
      <x v="10"/>
    </i>
    <i>
      <x v="11"/>
    </i>
  </rowItems>
  <colFields count="1">
    <field x="-2"/>
  </colFields>
  <colItems count="3">
    <i>
      <x/>
    </i>
    <i i="1">
      <x v="1"/>
    </i>
    <i i="2">
      <x v="2"/>
    </i>
  </colItems>
  <dataFields count="3">
    <dataField name=" Heavy water" fld="5" baseField="0" baseItem="0"/>
    <dataField name=" Liquid Ozone" fld="6" baseField="0" baseItem="0"/>
    <dataField name=" Strontium Clathrates" fld="7" baseField="0" baseItem="0"/>
  </dataFields>
  <formats count="4">
    <format dxfId="660">
      <pivotArea field="0" type="button" dataOnly="0" labelOnly="1" outline="0" axis="axisRow" fieldPosition="0"/>
    </format>
    <format dxfId="659">
      <pivotArea field="0" type="button" dataOnly="0" labelOnly="1" outline="0" axis="axisRow" fieldPosition="0"/>
    </format>
    <format dxfId="658">
      <pivotArea dataOnly="0" labelOnly="1" outline="0" fieldPosition="0">
        <references count="1">
          <reference field="4294967294" count="3">
            <x v="0"/>
            <x v="1"/>
            <x v="2"/>
          </reference>
        </references>
      </pivotArea>
    </format>
    <format dxfId="657">
      <pivotArea dataOnly="0" labelOnly="1" outline="0" fieldPosition="0">
        <references count="1">
          <reference field="4294967294" count="3">
            <x v="0"/>
            <x v="1"/>
            <x v="2"/>
          </reference>
        </references>
      </pivotArea>
    </format>
  </formats>
  <pivotTableStyleInfo name="EVE"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6E54DAD6-38C1-455E-8FB9-6166506BDACB}" name="Tableau croisé dynamique3" cacheId="63" applyNumberFormats="0" applyBorderFormats="0" applyFontFormats="0" applyPatternFormats="0" applyAlignmentFormats="0" applyWidthHeightFormats="1" dataCaption="Valeurs" updatedVersion="8" minRefreshableVersion="3" useAutoFormatting="1" rowGrandTotals="0" colGrandTotals="0" itemPrintTitles="1" createdVersion="8" indent="0" outline="1" outlineData="1" multipleFieldFilters="0" rowHeaderCaption="ICE">
  <location ref="B26:C38" firstHeaderRow="1" firstDataRow="1" firstDataCol="1" rowPageCount="1" colPageCount="1"/>
  <pivotFields count="4">
    <pivotField axis="axisRow" showAll="0" sortType="descending">
      <items count="13">
        <item x="0"/>
        <item x="1"/>
        <item x="2"/>
        <item x="3"/>
        <item x="4"/>
        <item x="5"/>
        <item x="6"/>
        <item x="7"/>
        <item x="9"/>
        <item x="10"/>
        <item x="11"/>
        <item n="Pristine White Glaze2" x="8"/>
        <item t="default"/>
      </items>
      <autoSortScope>
        <pivotArea dataOnly="0" outline="0" fieldPosition="0">
          <references count="1">
            <reference field="4294967294" count="1" selected="0">
              <x v="0"/>
            </reference>
          </references>
        </pivotArea>
      </autoSortScope>
    </pivotField>
    <pivotField showAll="0"/>
    <pivotField dataField="1" showAll="0"/>
    <pivotField axis="axisPage" multipleItemSelectionAllowed="1" showAll="0">
      <items count="5">
        <item x="1"/>
        <item x="2"/>
        <item x="0"/>
        <item x="3"/>
        <item t="default"/>
      </items>
    </pivotField>
  </pivotFields>
  <rowFields count="1">
    <field x="0"/>
  </rowFields>
  <rowItems count="12">
    <i>
      <x v="7"/>
    </i>
    <i>
      <x v="6"/>
    </i>
    <i>
      <x v="4"/>
    </i>
    <i>
      <x v="1"/>
    </i>
    <i>
      <x v="10"/>
    </i>
    <i>
      <x/>
    </i>
    <i>
      <x v="3"/>
    </i>
    <i>
      <x v="11"/>
    </i>
    <i>
      <x v="8"/>
    </i>
    <i>
      <x v="2"/>
    </i>
    <i>
      <x v="5"/>
    </i>
    <i>
      <x v="9"/>
    </i>
  </rowItems>
  <colItems count="1">
    <i/>
  </colItems>
  <pageFields count="1">
    <pageField fld="3" hier="-1"/>
  </pageFields>
  <dataFields count="1">
    <dataField name="Estimated Price" fld="2" baseField="0" baseItem="0" numFmtId="168"/>
  </dataFields>
  <formats count="1">
    <format dxfId="661">
      <pivotArea outline="0" collapsedLevelsAreSubtotals="1" fieldPosition="0"/>
    </format>
  </formats>
  <conditionalFormats count="1">
    <conditionalFormat priority="1">
      <pivotAreas count="1">
        <pivotArea type="data" outline="0" collapsedLevelsAreSubtotals="1" fieldPosition="0">
          <references count="1">
            <reference field="4294967294" count="1" selected="0">
              <x v="0"/>
            </reference>
          </references>
        </pivotArea>
      </pivotAreas>
    </conditionalFormat>
  </conditionalFormats>
  <pivotTableStyleInfo name="EVE"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D28CCAC5-C89C-48FF-AB32-D004222EB2E8}" name="Tableau croisé dynamique1" cacheId="53" applyNumberFormats="0" applyBorderFormats="0" applyFontFormats="0" applyPatternFormats="0" applyAlignmentFormats="0" applyWidthHeightFormats="1" dataCaption="Valeurs" grandTotalCaption="Total" updatedVersion="8" minRefreshableVersion="3" useAutoFormatting="1" rowGrandTotals="0" itemPrintTitles="1" createdVersion="8" indent="0" compact="0" compactData="0" multipleFieldFilters="0">
  <location ref="A4:B4" firstHeaderRow="1" firstDataRow="1" firstDataCol="1" rowPageCount="2" colPageCount="1"/>
  <pivotFields count="6">
    <pivotField axis="axisRow" compact="0" outline="0" subtotalTop="0" showAll="0" defaultSubtotal="0">
      <items count="575">
        <item m="1" x="4"/>
        <item m="1" x="5"/>
        <item m="1" x="6"/>
        <item m="1" x="7"/>
        <item m="1" x="8"/>
        <item m="1" x="10"/>
        <item m="1" x="11"/>
        <item m="1" x="12"/>
        <item m="1" x="13"/>
        <item m="1" x="14"/>
        <item m="1" x="15"/>
        <item m="1" x="16"/>
        <item m="1" x="17"/>
        <item m="1" x="18"/>
        <item m="1" x="19"/>
        <item m="1" x="20"/>
        <item m="1" x="21"/>
        <item m="1" x="22"/>
        <item m="1" x="23"/>
        <item m="1" x="26"/>
        <item m="1" x="27"/>
        <item m="1" x="28"/>
        <item m="1" x="29"/>
        <item m="1" x="30"/>
        <item m="1" x="31"/>
        <item m="1" x="32"/>
        <item m="1" x="33"/>
        <item m="1" x="34"/>
        <item m="1" x="35"/>
        <item m="1" x="36"/>
        <item m="1" x="37"/>
        <item m="1" x="38"/>
        <item m="1" x="39"/>
        <item m="1" x="40"/>
        <item m="1" x="41"/>
        <item m="1" x="42"/>
        <item m="1" x="43"/>
        <item m="1" x="44"/>
        <item m="1" x="45"/>
        <item m="1" x="46"/>
        <item m="1" x="47"/>
        <item m="1" x="48"/>
        <item m="1" x="49"/>
        <item m="1" x="50"/>
        <item m="1" x="51"/>
        <item m="1" x="52"/>
        <item m="1" x="53"/>
        <item m="1" x="54"/>
        <item m="1" x="55"/>
        <item m="1" x="56"/>
        <item m="1" x="57"/>
        <item m="1" x="58"/>
        <item m="1" x="2"/>
        <item m="1" x="59"/>
        <item m="1" x="60"/>
        <item m="1" x="574"/>
        <item m="1" x="61"/>
        <item m="1" x="62"/>
        <item m="1" x="63"/>
        <item m="1" x="64"/>
        <item m="1" x="65"/>
        <item m="1" x="66"/>
        <item m="1" x="67"/>
        <item m="1" x="68"/>
        <item m="1" x="69"/>
        <item m="1" x="70"/>
        <item m="1" x="71"/>
        <item m="1" x="72"/>
        <item m="1" x="73"/>
        <item m="1" x="74"/>
        <item m="1" x="75"/>
        <item m="1" x="76"/>
        <item m="1" x="77"/>
        <item m="1" x="78"/>
        <item m="1" x="79"/>
        <item m="1" x="80"/>
        <item m="1" x="81"/>
        <item m="1" x="82"/>
        <item m="1" x="83"/>
        <item m="1" x="84"/>
        <item m="1" x="85"/>
        <item m="1" x="86"/>
        <item m="1" x="87"/>
        <item m="1" x="88"/>
        <item m="1" x="89"/>
        <item m="1" x="91"/>
        <item m="1" x="92"/>
        <item m="1" x="93"/>
        <item m="1" x="94"/>
        <item m="1" x="95"/>
        <item m="1" x="96"/>
        <item m="1" x="97"/>
        <item m="1" x="98"/>
        <item m="1" x="99"/>
        <item m="1" x="100"/>
        <item m="1" x="101"/>
        <item m="1" x="102"/>
        <item m="1" x="103"/>
        <item m="1" x="104"/>
        <item m="1" x="105"/>
        <item m="1" x="106"/>
        <item m="1" x="107"/>
        <item m="1" x="109"/>
        <item m="1" x="110"/>
        <item m="1" x="111"/>
        <item m="1" x="112"/>
        <item m="1" x="113"/>
        <item m="1" x="114"/>
        <item m="1" x="115"/>
        <item m="1" x="116"/>
        <item m="1" x="117"/>
        <item m="1" x="118"/>
        <item m="1" x="572"/>
        <item m="1" x="119"/>
        <item m="1" x="120"/>
        <item m="1" x="121"/>
        <item m="1" x="122"/>
        <item m="1" x="123"/>
        <item m="1" x="124"/>
        <item m="1" x="125"/>
        <item m="1" x="126"/>
        <item m="1" x="108"/>
        <item m="1" x="127"/>
        <item m="1" x="128"/>
        <item m="1" x="129"/>
        <item m="1" x="130"/>
        <item m="1" x="131"/>
        <item m="1" x="132"/>
        <item m="1" x="133"/>
        <item m="1" x="134"/>
        <item m="1" x="135"/>
        <item m="1" x="136"/>
        <item m="1" x="137"/>
        <item m="1" x="138"/>
        <item m="1" x="139"/>
        <item m="1" x="140"/>
        <item m="1" x="143"/>
        <item m="1" x="144"/>
        <item m="1" x="145"/>
        <item m="1" x="146"/>
        <item m="1" x="148"/>
        <item m="1" x="149"/>
        <item m="1" x="151"/>
        <item m="1" x="152"/>
        <item m="1" x="153"/>
        <item m="1" x="154"/>
        <item m="1" x="155"/>
        <item m="1" x="156"/>
        <item m="1" x="157"/>
        <item m="1" x="158"/>
        <item m="1" x="159"/>
        <item m="1" x="161"/>
        <item m="1" x="162"/>
        <item m="1" x="163"/>
        <item m="1" x="164"/>
        <item m="1" x="165"/>
        <item m="1" x="167"/>
        <item m="1" x="168"/>
        <item m="1" x="169"/>
        <item m="1" x="170"/>
        <item m="1" x="171"/>
        <item m="1" x="172"/>
        <item m="1" x="173"/>
        <item m="1" x="174"/>
        <item m="1" x="175"/>
        <item m="1" x="176"/>
        <item m="1" x="177"/>
        <item m="1" x="178"/>
        <item m="1" x="179"/>
        <item m="1" x="180"/>
        <item m="1" x="181"/>
        <item m="1" x="182"/>
        <item m="1" x="184"/>
        <item m="1" x="185"/>
        <item m="1" x="186"/>
        <item m="1" x="187"/>
        <item m="1" x="188"/>
        <item m="1" x="189"/>
        <item m="1" x="190"/>
        <item m="1" x="191"/>
        <item m="1" x="192"/>
        <item m="1" x="193"/>
        <item m="1" x="194"/>
        <item m="1" x="195"/>
        <item m="1" x="196"/>
        <item m="1" x="197"/>
        <item m="1" x="198"/>
        <item m="1" x="199"/>
        <item m="1" x="200"/>
        <item m="1" x="201"/>
        <item m="1" x="202"/>
        <item m="1" x="204"/>
        <item m="1" x="205"/>
        <item m="1" x="206"/>
        <item m="1" x="207"/>
        <item m="1" x="208"/>
        <item m="1" x="209"/>
        <item m="1" x="210"/>
        <item m="1" x="211"/>
        <item m="1" x="212"/>
        <item m="1" x="213"/>
        <item m="1" x="214"/>
        <item m="1" x="215"/>
        <item m="1" x="216"/>
        <item m="1" x="217"/>
        <item m="1" x="218"/>
        <item m="1" x="219"/>
        <item m="1" x="220"/>
        <item m="1" x="221"/>
        <item m="1" x="222"/>
        <item m="1" x="223"/>
        <item m="1" x="224"/>
        <item m="1" x="225"/>
        <item m="1" x="226"/>
        <item m="1" x="227"/>
        <item m="1" x="228"/>
        <item m="1" x="229"/>
        <item m="1" x="230"/>
        <item m="1" x="231"/>
        <item m="1" x="232"/>
        <item m="1" x="233"/>
        <item m="1" x="234"/>
        <item m="1" x="235"/>
        <item m="1" x="236"/>
        <item m="1" x="237"/>
        <item m="1" x="238"/>
        <item m="1" x="239"/>
        <item m="1" x="240"/>
        <item m="1" x="241"/>
        <item m="1" x="242"/>
        <item m="1" x="243"/>
        <item m="1" x="244"/>
        <item m="1" x="245"/>
        <item m="1" x="246"/>
        <item m="1" x="247"/>
        <item m="1" x="248"/>
        <item m="1" x="249"/>
        <item m="1" x="250"/>
        <item m="1" x="251"/>
        <item m="1" x="252"/>
        <item m="1" x="253"/>
        <item m="1" x="254"/>
        <item m="1" x="255"/>
        <item m="1" x="256"/>
        <item m="1" x="257"/>
        <item m="1" x="258"/>
        <item m="1" x="259"/>
        <item m="1" x="260"/>
        <item m="1" x="261"/>
        <item m="1" x="262"/>
        <item m="1" x="263"/>
        <item m="1" x="264"/>
        <item m="1" x="265"/>
        <item m="1" x="266"/>
        <item m="1" x="267"/>
        <item m="1" x="268"/>
        <item m="1" x="270"/>
        <item m="1" x="271"/>
        <item m="1" x="272"/>
        <item m="1" x="273"/>
        <item m="1" x="274"/>
        <item m="1" x="275"/>
        <item m="1" x="276"/>
        <item m="1" x="277"/>
        <item m="1" x="278"/>
        <item m="1" x="279"/>
        <item m="1" x="280"/>
        <item m="1" x="281"/>
        <item m="1" x="283"/>
        <item m="1" x="284"/>
        <item m="1" x="285"/>
        <item m="1" x="286"/>
        <item m="1" x="287"/>
        <item m="1" x="288"/>
        <item m="1" x="290"/>
        <item m="1" x="291"/>
        <item m="1" x="292"/>
        <item m="1" x="293"/>
        <item m="1" x="294"/>
        <item m="1" x="295"/>
        <item m="1" x="296"/>
        <item m="1" x="297"/>
        <item m="1" x="298"/>
        <item m="1" x="299"/>
        <item m="1" x="300"/>
        <item m="1" x="301"/>
        <item m="1" x="302"/>
        <item m="1" x="304"/>
        <item m="1" x="303"/>
        <item m="1" x="305"/>
        <item m="1" x="306"/>
        <item m="1" x="307"/>
        <item m="1" x="308"/>
        <item m="1" x="309"/>
        <item m="1" x="310"/>
        <item m="1" x="311"/>
        <item m="1" x="312"/>
        <item m="1" x="313"/>
        <item m="1" x="314"/>
        <item m="1" x="315"/>
        <item m="1" x="316"/>
        <item m="1" x="317"/>
        <item m="1" x="318"/>
        <item m="1" x="319"/>
        <item m="1" x="320"/>
        <item m="1" x="321"/>
        <item m="1" x="322"/>
        <item m="1" x="323"/>
        <item m="1" x="324"/>
        <item m="1" x="325"/>
        <item m="1" x="326"/>
        <item m="1" x="327"/>
        <item m="1" x="328"/>
        <item m="1" x="329"/>
        <item m="1" x="330"/>
        <item m="1" x="331"/>
        <item m="1" x="332"/>
        <item m="1" x="333"/>
        <item m="1" x="334"/>
        <item m="1" x="335"/>
        <item m="1" x="336"/>
        <item m="1" x="337"/>
        <item m="1" x="338"/>
        <item m="1" x="339"/>
        <item m="1" x="340"/>
        <item m="1" x="341"/>
        <item m="1" x="342"/>
        <item m="1" x="343"/>
        <item m="1" x="344"/>
        <item m="1" x="345"/>
        <item m="1" x="346"/>
        <item m="1" x="347"/>
        <item m="1" x="348"/>
        <item m="1" x="349"/>
        <item m="1" x="350"/>
        <item m="1" x="351"/>
        <item m="1" x="352"/>
        <item m="1" x="353"/>
        <item m="1" x="354"/>
        <item m="1" x="355"/>
        <item m="1" x="356"/>
        <item m="1" x="357"/>
        <item m="1" x="358"/>
        <item m="1" x="359"/>
        <item m="1" x="360"/>
        <item m="1" x="361"/>
        <item m="1" x="362"/>
        <item m="1" x="363"/>
        <item m="1" x="364"/>
        <item m="1" x="365"/>
        <item m="1" x="366"/>
        <item m="1" x="367"/>
        <item m="1" x="368"/>
        <item m="1" x="369"/>
        <item m="1" x="370"/>
        <item m="1" x="371"/>
        <item m="1" x="372"/>
        <item m="1" x="373"/>
        <item m="1" x="374"/>
        <item m="1" x="375"/>
        <item m="1" x="376"/>
        <item m="1" x="377"/>
        <item m="1" x="378"/>
        <item m="1" x="379"/>
        <item m="1" x="380"/>
        <item m="1" x="381"/>
        <item m="1" x="382"/>
        <item m="1" x="383"/>
        <item m="1" x="385"/>
        <item m="1" x="386"/>
        <item m="1" x="387"/>
        <item m="1" x="388"/>
        <item m="1" x="389"/>
        <item m="1" x="390"/>
        <item m="1" x="391"/>
        <item m="1" x="392"/>
        <item m="1" x="393"/>
        <item m="1" x="395"/>
        <item m="1" x="396"/>
        <item m="1" x="397"/>
        <item m="1" x="398"/>
        <item m="1" x="399"/>
        <item m="1" x="400"/>
        <item m="1" x="401"/>
        <item m="1" x="403"/>
        <item m="1" x="404"/>
        <item m="1" x="405"/>
        <item m="1" x="406"/>
        <item m="1" x="407"/>
        <item m="1" x="408"/>
        <item m="1" x="409"/>
        <item m="1" x="410"/>
        <item m="1" x="411"/>
        <item m="1" x="412"/>
        <item m="1" x="413"/>
        <item m="1" x="414"/>
        <item m="1" x="415"/>
        <item m="1" x="417"/>
        <item m="1" x="418"/>
        <item m="1" x="419"/>
        <item m="1" x="420"/>
        <item m="1" x="421"/>
        <item m="1" x="422"/>
        <item m="1" x="423"/>
        <item m="1" x="424"/>
        <item m="1" x="425"/>
        <item m="1" x="426"/>
        <item m="1" x="573"/>
        <item m="1" x="428"/>
        <item m="1" x="429"/>
        <item m="1" x="431"/>
        <item m="1" x="432"/>
        <item m="1" x="433"/>
        <item m="1" x="434"/>
        <item m="1" x="435"/>
        <item m="1" x="436"/>
        <item m="1" x="437"/>
        <item m="1" x="438"/>
        <item m="1" x="439"/>
        <item m="1" x="440"/>
        <item m="1" x="441"/>
        <item m="1" x="442"/>
        <item m="1" x="443"/>
        <item m="1" x="444"/>
        <item m="1" x="445"/>
        <item m="1" x="446"/>
        <item m="1" x="447"/>
        <item m="1" x="448"/>
        <item m="1" x="449"/>
        <item m="1" x="450"/>
        <item m="1" x="451"/>
        <item m="1" x="453"/>
        <item m="1" x="454"/>
        <item m="1" x="455"/>
        <item m="1" x="456"/>
        <item m="1" x="457"/>
        <item m="1" x="458"/>
        <item m="1" x="459"/>
        <item m="1" x="460"/>
        <item m="1" x="461"/>
        <item m="1" x="462"/>
        <item m="1" x="463"/>
        <item m="1" x="464"/>
        <item m="1" x="466"/>
        <item m="1" x="467"/>
        <item m="1" x="468"/>
        <item m="1" x="469"/>
        <item m="1" x="470"/>
        <item m="1" x="471"/>
        <item m="1" x="473"/>
        <item m="1" x="474"/>
        <item m="1" x="475"/>
        <item m="1" x="476"/>
        <item m="1" x="477"/>
        <item m="1" x="478"/>
        <item m="1" x="479"/>
        <item m="1" x="480"/>
        <item m="1" x="481"/>
        <item m="1" x="483"/>
        <item m="1" x="484"/>
        <item m="1" x="485"/>
        <item m="1" x="486"/>
        <item m="1" x="487"/>
        <item m="1" x="489"/>
        <item m="1" x="490"/>
        <item m="1" x="491"/>
        <item m="1" x="492"/>
        <item m="1" x="493"/>
        <item m="1" x="494"/>
        <item m="1" x="495"/>
        <item m="1" x="496"/>
        <item m="1" x="497"/>
        <item m="1" x="498"/>
        <item m="1" x="499"/>
        <item m="1" x="500"/>
        <item m="1" x="501"/>
        <item m="1" x="502"/>
        <item m="1" x="503"/>
        <item m="1" x="504"/>
        <item m="1" x="505"/>
        <item m="1" x="506"/>
        <item m="1" x="507"/>
        <item m="1" x="508"/>
        <item m="1" x="509"/>
        <item m="1" x="510"/>
        <item m="1" x="511"/>
        <item m="1" x="512"/>
        <item m="1" x="513"/>
        <item m="1" x="514"/>
        <item m="1" x="515"/>
        <item m="1" x="516"/>
        <item m="1" x="517"/>
        <item m="1" x="518"/>
        <item m="1" x="519"/>
        <item m="1" x="520"/>
        <item m="1" x="521"/>
        <item m="1" x="522"/>
        <item m="1" x="523"/>
        <item m="1" x="524"/>
        <item m="1" x="525"/>
        <item m="1" x="526"/>
        <item m="1" x="527"/>
        <item m="1" x="528"/>
        <item m="1" x="529"/>
        <item m="1" x="530"/>
        <item m="1" x="531"/>
        <item m="1" x="532"/>
        <item m="1" x="533"/>
        <item m="1" x="534"/>
        <item m="1" x="535"/>
        <item m="1" x="536"/>
        <item m="1" x="537"/>
        <item m="1" x="538"/>
        <item m="1" x="539"/>
        <item m="1" x="540"/>
        <item m="1" x="541"/>
        <item m="1" x="542"/>
        <item m="1" x="543"/>
        <item m="1" x="544"/>
        <item m="1" x="545"/>
        <item m="1" x="546"/>
        <item m="1" x="547"/>
        <item m="1" x="548"/>
        <item m="1" x="549"/>
        <item m="1" x="550"/>
        <item m="1" x="551"/>
        <item m="1" x="552"/>
        <item m="1" x="553"/>
        <item m="1" x="554"/>
        <item m="1" x="555"/>
        <item m="1" x="556"/>
        <item m="1" x="557"/>
        <item m="1" x="559"/>
        <item m="1" x="561"/>
        <item m="1" x="562"/>
        <item m="1" x="563"/>
        <item m="1" x="564"/>
        <item m="1" x="565"/>
        <item m="1" x="566"/>
        <item m="1" x="567"/>
        <item m="1" x="568"/>
        <item m="1" x="569"/>
        <item m="1" x="570"/>
        <item x="1"/>
        <item m="1" x="3"/>
        <item m="1" x="9"/>
        <item m="1" x="24"/>
        <item m="1" x="571"/>
        <item m="1" x="90"/>
        <item m="1" x="160"/>
        <item m="1" x="183"/>
        <item m="1" x="203"/>
        <item m="1" x="269"/>
        <item m="1" x="282"/>
        <item m="1" x="289"/>
        <item m="1" x="384"/>
        <item m="1" x="394"/>
        <item m="1" x="402"/>
        <item m="1" x="416"/>
        <item m="1" x="427"/>
        <item m="1" x="465"/>
        <item m="1" x="472"/>
        <item m="1" x="482"/>
        <item m="1" x="488"/>
        <item m="1" x="558"/>
        <item m="1" x="560"/>
        <item x="0"/>
        <item m="1" x="25"/>
        <item m="1" x="141"/>
        <item m="1" x="142"/>
        <item m="1" x="147"/>
        <item m="1" x="150"/>
        <item m="1" x="166"/>
        <item m="1" x="430"/>
        <item m="1" x="452"/>
      </items>
    </pivotField>
    <pivotField compact="0" outline="0" subtotalTop="0" showAll="0" defaultSubtotal="0"/>
    <pivotField axis="axisPage" compact="0" outline="0" subtotalTop="0" multipleItemSelectionAllowed="1" showAll="0" defaultSubtotal="0">
      <items count="41">
        <item h="1" m="1" x="22"/>
        <item h="1" m="1" x="28"/>
        <item h="1" m="1" x="7"/>
        <item h="1" m="1" x="13"/>
        <item h="1" m="1" x="3"/>
        <item h="1" m="1" x="10"/>
        <item h="1" m="1" x="19"/>
        <item h="1" m="1" x="6"/>
        <item m="1" x="29"/>
        <item m="1" x="21"/>
        <item h="1" m="1" x="36"/>
        <item m="1" x="4"/>
        <item h="1" m="1" x="14"/>
        <item h="1" m="1" x="24"/>
        <item h="1" m="1" x="20"/>
        <item h="1" m="1" x="2"/>
        <item h="1" m="1" x="27"/>
        <item h="1" m="1" x="32"/>
        <item h="1" m="1" x="33"/>
        <item h="1" m="1" x="31"/>
        <item h="1" m="1" x="23"/>
        <item h="1" m="1" x="11"/>
        <item h="1" m="1" x="25"/>
        <item h="1" m="1" x="16"/>
        <item h="1" m="1" x="18"/>
        <item h="1" m="1" x="34"/>
        <item h="1" m="1" x="39"/>
        <item h="1" m="1" x="30"/>
        <item h="1" m="1" x="8"/>
        <item m="1" x="40"/>
        <item m="1" x="5"/>
        <item m="1" x="17"/>
        <item h="1" m="1" x="9"/>
        <item h="1" m="1" x="12"/>
        <item h="1" m="1" x="26"/>
        <item h="1" m="1" x="35"/>
        <item h="1" x="1"/>
        <item h="1" m="1" x="37"/>
        <item h="1" m="1" x="38"/>
        <item h="1" x="0"/>
        <item m="1" x="15"/>
      </items>
    </pivotField>
    <pivotField compact="0" outline="0" subtotalTop="0" showAll="0" defaultSubtotal="0"/>
    <pivotField axis="axisPage" compact="0" outline="0" subtotalTop="0" showAll="0" defaultSubtotal="0">
      <items count="3">
        <item m="1" x="2"/>
        <item x="1"/>
        <item x="0"/>
      </items>
    </pivotField>
    <pivotField dataField="1" compact="0" outline="0" subtotalTop="0" showAll="0" defaultSubtotal="0"/>
  </pivotFields>
  <rowFields count="1">
    <field x="0"/>
  </rowFields>
  <colItems count="1">
    <i/>
  </colItems>
  <pageFields count="2">
    <pageField fld="4" item="1" hier="-1"/>
    <pageField fld="2" hier="-1"/>
  </pageFields>
  <dataFields count="1">
    <dataField name="Total" fld="5" baseField="0" baseItem="0"/>
  </dataFields>
  <formats count="24">
    <format dxfId="656">
      <pivotArea type="all" dataOnly="0" outline="0" fieldPosition="0"/>
    </format>
    <format dxfId="655">
      <pivotArea type="all" dataOnly="0" outline="0" fieldPosition="0"/>
    </format>
    <format dxfId="654">
      <pivotArea type="all" dataOnly="0" outline="0" fieldPosition="0"/>
    </format>
    <format dxfId="653">
      <pivotArea type="all" dataOnly="0" outline="0" fieldPosition="0"/>
    </format>
    <format dxfId="652">
      <pivotArea outline="0" collapsedLevelsAreSubtotals="1" fieldPosition="0"/>
    </format>
    <format dxfId="651">
      <pivotArea field="0" type="button" dataOnly="0" labelOnly="1" outline="0" axis="axisRow" fieldPosition="0"/>
    </format>
    <format dxfId="650">
      <pivotArea dataOnly="0" labelOnly="1" outline="0" fieldPosition="0">
        <references count="1">
          <reference field="0" count="50">
            <x v="1"/>
            <x v="2"/>
            <x v="7"/>
            <x v="8"/>
            <x v="10"/>
            <x v="11"/>
            <x v="13"/>
            <x v="17"/>
            <x v="18"/>
            <x v="26"/>
            <x v="34"/>
            <x v="38"/>
            <x v="39"/>
            <x v="40"/>
            <x v="41"/>
            <x v="43"/>
            <x v="46"/>
            <x v="59"/>
            <x v="60"/>
            <x v="61"/>
            <x v="62"/>
            <x v="65"/>
            <x v="66"/>
            <x v="67"/>
            <x v="68"/>
            <x v="69"/>
            <x v="70"/>
            <x v="73"/>
            <x v="88"/>
            <x v="89"/>
            <x v="90"/>
            <x v="91"/>
            <x v="93"/>
            <x v="94"/>
            <x v="97"/>
            <x v="98"/>
            <x v="102"/>
            <x v="105"/>
            <x v="106"/>
            <x v="107"/>
            <x v="108"/>
            <x v="109"/>
            <x v="112"/>
            <x v="113"/>
            <x v="114"/>
            <x v="115"/>
            <x v="119"/>
            <x v="121"/>
            <x v="123"/>
            <x v="124"/>
          </reference>
        </references>
      </pivotArea>
    </format>
    <format dxfId="649">
      <pivotArea dataOnly="0" labelOnly="1" outline="0" fieldPosition="0">
        <references count="1">
          <reference field="0" count="50">
            <x v="126"/>
            <x v="131"/>
            <x v="132"/>
            <x v="134"/>
            <x v="135"/>
            <x v="136"/>
            <x v="137"/>
            <x v="138"/>
            <x v="139"/>
            <x v="140"/>
            <x v="141"/>
            <x v="142"/>
            <x v="151"/>
            <x v="153"/>
            <x v="154"/>
            <x v="156"/>
            <x v="157"/>
            <x v="158"/>
            <x v="159"/>
            <x v="160"/>
            <x v="161"/>
            <x v="162"/>
            <x v="165"/>
            <x v="166"/>
            <x v="167"/>
            <x v="168"/>
            <x v="169"/>
            <x v="170"/>
            <x v="176"/>
            <x v="177"/>
            <x v="181"/>
            <x v="182"/>
            <x v="184"/>
            <x v="186"/>
            <x v="187"/>
            <x v="188"/>
            <x v="189"/>
            <x v="190"/>
            <x v="191"/>
            <x v="192"/>
            <x v="193"/>
            <x v="194"/>
            <x v="195"/>
            <x v="196"/>
            <x v="200"/>
            <x v="201"/>
            <x v="202"/>
            <x v="203"/>
            <x v="204"/>
            <x v="205"/>
          </reference>
        </references>
      </pivotArea>
    </format>
    <format dxfId="648">
      <pivotArea dataOnly="0" labelOnly="1" outline="0" fieldPosition="0">
        <references count="1">
          <reference field="0" count="50">
            <x v="206"/>
            <x v="207"/>
            <x v="208"/>
            <x v="211"/>
            <x v="212"/>
            <x v="213"/>
            <x v="215"/>
            <x v="216"/>
            <x v="217"/>
            <x v="218"/>
            <x v="220"/>
            <x v="221"/>
            <x v="222"/>
            <x v="223"/>
            <x v="224"/>
            <x v="225"/>
            <x v="226"/>
            <x v="227"/>
            <x v="232"/>
            <x v="233"/>
            <x v="234"/>
            <x v="235"/>
            <x v="237"/>
            <x v="242"/>
            <x v="246"/>
            <x v="250"/>
            <x v="251"/>
            <x v="253"/>
            <x v="254"/>
            <x v="255"/>
            <x v="257"/>
            <x v="261"/>
            <x v="264"/>
            <x v="267"/>
            <x v="268"/>
            <x v="269"/>
            <x v="270"/>
            <x v="271"/>
            <x v="277"/>
            <x v="278"/>
            <x v="279"/>
            <x v="281"/>
            <x v="282"/>
            <x v="284"/>
            <x v="285"/>
            <x v="289"/>
            <x v="291"/>
            <x v="292"/>
            <x v="293"/>
            <x v="294"/>
          </reference>
        </references>
      </pivotArea>
    </format>
    <format dxfId="647">
      <pivotArea dataOnly="0" labelOnly="1" outline="0" fieldPosition="0">
        <references count="1">
          <reference field="0" count="50">
            <x v="297"/>
            <x v="298"/>
            <x v="299"/>
            <x v="300"/>
            <x v="301"/>
            <x v="302"/>
            <x v="305"/>
            <x v="307"/>
            <x v="308"/>
            <x v="310"/>
            <x v="311"/>
            <x v="312"/>
            <x v="313"/>
            <x v="314"/>
            <x v="315"/>
            <x v="317"/>
            <x v="319"/>
            <x v="320"/>
            <x v="322"/>
            <x v="325"/>
            <x v="327"/>
            <x v="328"/>
            <x v="329"/>
            <x v="330"/>
            <x v="331"/>
            <x v="332"/>
            <x v="336"/>
            <x v="339"/>
            <x v="340"/>
            <x v="341"/>
            <x v="342"/>
            <x v="344"/>
            <x v="347"/>
            <x v="348"/>
            <x v="349"/>
            <x v="350"/>
            <x v="352"/>
            <x v="353"/>
            <x v="354"/>
            <x v="357"/>
            <x v="359"/>
            <x v="360"/>
            <x v="361"/>
            <x v="362"/>
            <x v="363"/>
            <x v="364"/>
            <x v="365"/>
            <x v="367"/>
            <x v="369"/>
            <x v="370"/>
          </reference>
        </references>
      </pivotArea>
    </format>
    <format dxfId="646">
      <pivotArea dataOnly="0" labelOnly="1" outline="0" fieldPosition="0">
        <references count="1">
          <reference field="0" count="50">
            <x v="371"/>
            <x v="372"/>
            <x v="373"/>
            <x v="374"/>
            <x v="378"/>
            <x v="379"/>
            <x v="380"/>
            <x v="381"/>
            <x v="382"/>
            <x v="384"/>
            <x v="385"/>
            <x v="386"/>
            <x v="387"/>
            <x v="388"/>
            <x v="389"/>
            <x v="390"/>
            <x v="391"/>
            <x v="392"/>
            <x v="393"/>
            <x v="394"/>
            <x v="397"/>
            <x v="398"/>
            <x v="399"/>
            <x v="400"/>
            <x v="401"/>
            <x v="402"/>
            <x v="403"/>
            <x v="404"/>
            <x v="405"/>
            <x v="407"/>
            <x v="408"/>
            <x v="410"/>
            <x v="412"/>
            <x v="413"/>
            <x v="416"/>
            <x v="417"/>
            <x v="418"/>
            <x v="419"/>
            <x v="420"/>
            <x v="421"/>
            <x v="422"/>
            <x v="424"/>
            <x v="425"/>
            <x v="429"/>
            <x v="432"/>
            <x v="436"/>
            <x v="442"/>
            <x v="443"/>
            <x v="444"/>
            <x v="445"/>
          </reference>
        </references>
      </pivotArea>
    </format>
    <format dxfId="645">
      <pivotArea dataOnly="0" labelOnly="1" outline="0" fieldPosition="0">
        <references count="1">
          <reference field="0" count="50">
            <x v="446"/>
            <x v="447"/>
            <x v="448"/>
            <x v="454"/>
            <x v="457"/>
            <x v="458"/>
            <x v="459"/>
            <x v="460"/>
            <x v="463"/>
            <x v="464"/>
            <x v="465"/>
            <x v="466"/>
            <x v="470"/>
            <x v="471"/>
            <x v="485"/>
            <x v="490"/>
            <x v="492"/>
            <x v="493"/>
            <x v="494"/>
            <x v="495"/>
            <x v="496"/>
            <x v="497"/>
            <x v="498"/>
            <x v="499"/>
            <x v="501"/>
            <x v="502"/>
            <x v="506"/>
            <x v="507"/>
            <x v="508"/>
            <x v="509"/>
            <x v="510"/>
            <x v="511"/>
            <x v="515"/>
            <x v="516"/>
            <x v="517"/>
            <x v="518"/>
            <x v="521"/>
            <x v="522"/>
            <x v="523"/>
            <x v="524"/>
            <x v="530"/>
            <x v="531"/>
            <x v="532"/>
            <x v="534"/>
            <x v="536"/>
            <x v="538"/>
            <x v="539"/>
            <x v="540"/>
            <x v="541"/>
            <x v="542"/>
          </reference>
        </references>
      </pivotArea>
    </format>
    <format dxfId="644">
      <pivotArea dataOnly="0" labelOnly="1" outline="0" axis="axisValues" fieldPosition="0"/>
    </format>
    <format dxfId="643">
      <pivotArea field="0" type="button" dataOnly="0" labelOnly="1" outline="0" axis="axisRow" fieldPosition="0"/>
    </format>
    <format dxfId="642">
      <pivotArea dataOnly="0" labelOnly="1" outline="0" axis="axisValues" fieldPosition="0"/>
    </format>
    <format dxfId="641">
      <pivotArea field="0" type="button" dataOnly="0" labelOnly="1" outline="0" axis="axisRow" fieldPosition="0"/>
    </format>
    <format dxfId="640">
      <pivotArea dataOnly="0" labelOnly="1" outline="0" axis="axisValues" fieldPosition="0"/>
    </format>
    <format dxfId="639">
      <pivotArea dataOnly="0" labelOnly="1" outline="0" axis="axisValues" fieldPosition="0"/>
    </format>
    <format dxfId="638">
      <pivotArea field="0" type="button" dataOnly="0" labelOnly="1" outline="0" axis="axisRow" fieldPosition="0"/>
    </format>
    <format dxfId="637">
      <pivotArea dataOnly="0" labelOnly="1" outline="0" axis="axisValues" fieldPosition="0"/>
    </format>
    <format dxfId="636">
      <pivotArea field="2" type="button" dataOnly="0" labelOnly="1" outline="0" axis="axisPage" fieldPosition="1"/>
    </format>
    <format dxfId="635">
      <pivotArea field="4" type="button" dataOnly="0" labelOnly="1" outline="0" axis="axisPage" fieldPosition="0"/>
    </format>
    <format dxfId="634">
      <pivotArea dataOnly="0" labelOnly="1" outline="0" fieldPosition="0">
        <references count="2">
          <reference field="2" count="0"/>
          <reference field="4" count="1" selected="0">
            <x v="0"/>
          </reference>
        </references>
      </pivotArea>
    </format>
    <format dxfId="633">
      <pivotArea dataOnly="0" labelOnly="1" outline="0" fieldPosition="0">
        <references count="1">
          <reference field="4" count="1">
            <x v="0"/>
          </reference>
        </references>
      </pivotArea>
    </format>
  </formats>
  <pivotTableStyleInfo name="PivotStyleLight22" showRowHeaders="0" showColHeaders="0"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richData/_rels/rdRichValueWebImage.xml.rels><?xml version="1.0" encoding="UTF-8" standalone="yes"?>
<Relationships xmlns="http://schemas.openxmlformats.org/package/2006/relationships"><Relationship Id="rId26" Type="http://schemas.openxmlformats.org/officeDocument/2006/relationships/hyperlink" Target="https://images.evetech.net/types/16657/icon" TargetMode="External"/><Relationship Id="rId117" Type="http://schemas.openxmlformats.org/officeDocument/2006/relationships/hyperlink" Target="https://images.evetech.net/types/2309/icon" TargetMode="External"/><Relationship Id="rId21" Type="http://schemas.openxmlformats.org/officeDocument/2006/relationships/hyperlink" Target="https://images.evetech.net/types/4246/icon" TargetMode="External"/><Relationship Id="rId42" Type="http://schemas.openxmlformats.org/officeDocument/2006/relationships/hyperlink" Target="https://images.evetech.net/types/17889/icon" TargetMode="External"/><Relationship Id="rId47" Type="http://schemas.openxmlformats.org/officeDocument/2006/relationships/hyperlink" Target="https://images.evetech.net/types/36/icon" TargetMode="External"/><Relationship Id="rId63" Type="http://schemas.openxmlformats.org/officeDocument/2006/relationships/hyperlink" Target="https://images.evetech.net/types/11450/icon" TargetMode="External"/><Relationship Id="rId68" Type="http://schemas.openxmlformats.org/officeDocument/2006/relationships/hyperlink" Target="https://images.evetech.net/types/11541/icon" TargetMode="External"/><Relationship Id="rId84" Type="http://schemas.openxmlformats.org/officeDocument/2006/relationships/hyperlink" Target="https://images.evetech.net/types/16681/icon" TargetMode="External"/><Relationship Id="rId89" Type="http://schemas.openxmlformats.org/officeDocument/2006/relationships/hyperlink" Target="https://images.evetech.net/types/16658/icon" TargetMode="External"/><Relationship Id="rId112" Type="http://schemas.openxmlformats.org/officeDocument/2006/relationships/hyperlink" Target="https://images.evetech.net/types/2481/render" TargetMode="External"/><Relationship Id="rId16" Type="http://schemas.openxmlformats.org/officeDocument/2006/relationships/hyperlink" Target="https://images.evetech.net/types/3403/icon" TargetMode="External"/><Relationship Id="rId107" Type="http://schemas.openxmlformats.org/officeDocument/2006/relationships/hyperlink" Target="https://images.evetech.net/types/2390/icon" TargetMode="External"/><Relationship Id="rId11" Type="http://schemas.openxmlformats.org/officeDocument/2006/relationships/hyperlink" Target="https://images.evetech.net/types/2203/render" TargetMode="External"/><Relationship Id="rId32" Type="http://schemas.openxmlformats.org/officeDocument/2006/relationships/hyperlink" Target="https://images.evetech.net/types/16647/icon" TargetMode="External"/><Relationship Id="rId37" Type="http://schemas.openxmlformats.org/officeDocument/2006/relationships/hyperlink" Target="https://images.evetech.net/types/16635/icon" TargetMode="External"/><Relationship Id="rId53" Type="http://schemas.openxmlformats.org/officeDocument/2006/relationships/hyperlink" Target="https://images.evetech.net/types/35/icon" TargetMode="External"/><Relationship Id="rId58" Type="http://schemas.openxmlformats.org/officeDocument/2006/relationships/hyperlink" Target="https://images.evetech.net/types/16637/icon" TargetMode="External"/><Relationship Id="rId74" Type="http://schemas.openxmlformats.org/officeDocument/2006/relationships/hyperlink" Target="https://images.evetech.net/types/16663/icon" TargetMode="External"/><Relationship Id="rId79" Type="http://schemas.openxmlformats.org/officeDocument/2006/relationships/hyperlink" Target="https://images.evetech.net/types/16669/icon" TargetMode="External"/><Relationship Id="rId102" Type="http://schemas.openxmlformats.org/officeDocument/2006/relationships/hyperlink" Target="https://images.evetech.net/types/11449/icon" TargetMode="External"/><Relationship Id="rId5" Type="http://schemas.openxmlformats.org/officeDocument/2006/relationships/hyperlink" Target="https://images.evetech.net/types/11453/icon" TargetMode="External"/><Relationship Id="rId90" Type="http://schemas.openxmlformats.org/officeDocument/2006/relationships/hyperlink" Target="https://images.evetech.net/types/16678/icon" TargetMode="External"/><Relationship Id="rId95" Type="http://schemas.openxmlformats.org/officeDocument/2006/relationships/hyperlink" Target="https://images.evetech.net/types/16651/icon" TargetMode="External"/><Relationship Id="rId22" Type="http://schemas.openxmlformats.org/officeDocument/2006/relationships/hyperlink" Target="https://images.evetech.net/types/16682/icon" TargetMode="External"/><Relationship Id="rId27" Type="http://schemas.openxmlformats.org/officeDocument/2006/relationships/hyperlink" Target="https://images.evetech.net/types/16664/icon" TargetMode="External"/><Relationship Id="rId43" Type="http://schemas.openxmlformats.org/officeDocument/2006/relationships/hyperlink" Target="https://images.evetech.net/types/37/icon" TargetMode="External"/><Relationship Id="rId48" Type="http://schemas.openxmlformats.org/officeDocument/2006/relationships/hyperlink" Target="https://images.evetech.net/types/17888/icon" TargetMode="External"/><Relationship Id="rId64" Type="http://schemas.openxmlformats.org/officeDocument/2006/relationships/hyperlink" Target="https://images.evetech.net/types/3828/icon" TargetMode="External"/><Relationship Id="rId69" Type="http://schemas.openxmlformats.org/officeDocument/2006/relationships/hyperlink" Target="https://images.evetech.net/types/11545/icon" TargetMode="External"/><Relationship Id="rId113" Type="http://schemas.openxmlformats.org/officeDocument/2006/relationships/hyperlink" Target="https://images.evetech.net/types/2483/render" TargetMode="External"/><Relationship Id="rId118" Type="http://schemas.openxmlformats.org/officeDocument/2006/relationships/hyperlink" Target="https://images.evetech.net/types/45511/icon" TargetMode="External"/><Relationship Id="rId80" Type="http://schemas.openxmlformats.org/officeDocument/2006/relationships/hyperlink" Target="https://images.evetech.net/types/16683/icon" TargetMode="External"/><Relationship Id="rId85" Type="http://schemas.openxmlformats.org/officeDocument/2006/relationships/hyperlink" Target="https://images.evetech.net/types/16667/icon" TargetMode="External"/><Relationship Id="rId12" Type="http://schemas.openxmlformats.org/officeDocument/2006/relationships/hyperlink" Target="https://images.evetech.net/types/3380/icon" TargetMode="External"/><Relationship Id="rId17" Type="http://schemas.openxmlformats.org/officeDocument/2006/relationships/hyperlink" Target="https://images.evetech.net/types/16659/icon" TargetMode="External"/><Relationship Id="rId33" Type="http://schemas.openxmlformats.org/officeDocument/2006/relationships/hyperlink" Target="https://images.evetech.net/types/16641/icon" TargetMode="External"/><Relationship Id="rId38" Type="http://schemas.openxmlformats.org/officeDocument/2006/relationships/hyperlink" Target="https://images.evetech.net/types/16648/icon" TargetMode="External"/><Relationship Id="rId59" Type="http://schemas.openxmlformats.org/officeDocument/2006/relationships/hyperlink" Target="https://images.evetech.net/types/16642/icon" TargetMode="External"/><Relationship Id="rId103" Type="http://schemas.openxmlformats.org/officeDocument/2006/relationships/hyperlink" Target="https://images.evetech.net/types/11476/icon" TargetMode="External"/><Relationship Id="rId108" Type="http://schemas.openxmlformats.org/officeDocument/2006/relationships/hyperlink" Target="https://images.evetech.net/types/2308/icon" TargetMode="External"/><Relationship Id="rId54" Type="http://schemas.openxmlformats.org/officeDocument/2006/relationships/hyperlink" Target="https://images.evetech.net/types/16636/icon" TargetMode="External"/><Relationship Id="rId70" Type="http://schemas.openxmlformats.org/officeDocument/2006/relationships/hyperlink" Target="https://images.evetech.net/types/11547/icon" TargetMode="External"/><Relationship Id="rId75" Type="http://schemas.openxmlformats.org/officeDocument/2006/relationships/hyperlink" Target="https://images.evetech.net/types/16660/icon" TargetMode="External"/><Relationship Id="rId91" Type="http://schemas.openxmlformats.org/officeDocument/2006/relationships/hyperlink" Target="https://images.evetech.net/types/33336/icon" TargetMode="External"/><Relationship Id="rId96" Type="http://schemas.openxmlformats.org/officeDocument/2006/relationships/hyperlink" Target="https://images.evetech.net/types/16652/icon" TargetMode="External"/><Relationship Id="rId1" Type="http://schemas.openxmlformats.org/officeDocument/2006/relationships/hyperlink" Target="https://images.evetech.net/types/2205/render" TargetMode="External"/><Relationship Id="rId6" Type="http://schemas.openxmlformats.org/officeDocument/2006/relationships/hyperlink" Target="https://images.evetech.net/types/11399/icon" TargetMode="External"/><Relationship Id="rId23" Type="http://schemas.openxmlformats.org/officeDocument/2006/relationships/hyperlink" Target="https://images.evetech.net/types/4051/icon" TargetMode="External"/><Relationship Id="rId28" Type="http://schemas.openxmlformats.org/officeDocument/2006/relationships/hyperlink" Target="https://images.evetech.net/types/16661/icon" TargetMode="External"/><Relationship Id="rId49" Type="http://schemas.openxmlformats.org/officeDocument/2006/relationships/hyperlink" Target="https://images.evetech.net/types/38/icon" TargetMode="External"/><Relationship Id="rId114" Type="http://schemas.openxmlformats.org/officeDocument/2006/relationships/hyperlink" Target="https://images.evetech.net/types/2490/render" TargetMode="External"/><Relationship Id="rId119" Type="http://schemas.openxmlformats.org/officeDocument/2006/relationships/hyperlink" Target="https://images.evetech.net/types/1230/icon" TargetMode="External"/><Relationship Id="rId10" Type="http://schemas.openxmlformats.org/officeDocument/2006/relationships/hyperlink" Target="https://images.evetech.net/types/11481/icon" TargetMode="External"/><Relationship Id="rId31" Type="http://schemas.openxmlformats.org/officeDocument/2006/relationships/hyperlink" Target="https://images.evetech.net/types/16634/icon" TargetMode="External"/><Relationship Id="rId44" Type="http://schemas.openxmlformats.org/officeDocument/2006/relationships/hyperlink" Target="https://images.evetech.net/types/16273/icon" TargetMode="External"/><Relationship Id="rId52" Type="http://schemas.openxmlformats.org/officeDocument/2006/relationships/hyperlink" Target="https://images.evetech.net/types/16644/icon" TargetMode="External"/><Relationship Id="rId60" Type="http://schemas.openxmlformats.org/officeDocument/2006/relationships/hyperlink" Target="https://images.evetech.net/types/22548/render" TargetMode="External"/><Relationship Id="rId65" Type="http://schemas.openxmlformats.org/officeDocument/2006/relationships/hyperlink" Target="https://images.evetech.net/types/11478/icon" TargetMode="External"/><Relationship Id="rId73" Type="http://schemas.openxmlformats.org/officeDocument/2006/relationships/hyperlink" Target="https://images.evetech.net/types/17478/render" TargetMode="External"/><Relationship Id="rId78" Type="http://schemas.openxmlformats.org/officeDocument/2006/relationships/hyperlink" Target="https://images.evetech.net/types/17317/icon" TargetMode="External"/><Relationship Id="rId81" Type="http://schemas.openxmlformats.org/officeDocument/2006/relationships/hyperlink" Target="https://images.evetech.net/types/17769/icon" TargetMode="External"/><Relationship Id="rId86" Type="http://schemas.openxmlformats.org/officeDocument/2006/relationships/hyperlink" Target="https://images.evetech.net/types/16680/icon" TargetMode="External"/><Relationship Id="rId94" Type="http://schemas.openxmlformats.org/officeDocument/2006/relationships/hyperlink" Target="https://images.evetech.net/types/40/icon" TargetMode="External"/><Relationship Id="rId99" Type="http://schemas.openxmlformats.org/officeDocument/2006/relationships/hyperlink" Target="https://images.evetech.net/types/24509/icon" TargetMode="External"/><Relationship Id="rId101" Type="http://schemas.openxmlformats.org/officeDocument/2006/relationships/hyperlink" Target="https://images.evetech.net/types/3402/icon" TargetMode="External"/><Relationship Id="rId4" Type="http://schemas.openxmlformats.org/officeDocument/2006/relationships/hyperlink" Target="https://images.evetech.net/types/11446/icon" TargetMode="External"/><Relationship Id="rId9" Type="http://schemas.openxmlformats.org/officeDocument/2006/relationships/hyperlink" Target="https://images.evetech.net/types/9848/icon" TargetMode="External"/><Relationship Id="rId13" Type="http://schemas.openxmlformats.org/officeDocument/2006/relationships/hyperlink" Target="https://images.evetech.net/types/9836/icon" TargetMode="External"/><Relationship Id="rId18" Type="http://schemas.openxmlformats.org/officeDocument/2006/relationships/hyperlink" Target="https://images.evetech.net/types/16668/icon" TargetMode="External"/><Relationship Id="rId39" Type="http://schemas.openxmlformats.org/officeDocument/2006/relationships/hyperlink" Target="https://images.evetech.net/types/16272/icon" TargetMode="External"/><Relationship Id="rId109" Type="http://schemas.openxmlformats.org/officeDocument/2006/relationships/hyperlink" Target="https://images.evetech.net/types/2469/render" TargetMode="External"/><Relationship Id="rId34" Type="http://schemas.openxmlformats.org/officeDocument/2006/relationships/hyperlink" Target="https://images.evetech.net/types/9832/icon" TargetMode="External"/><Relationship Id="rId50" Type="http://schemas.openxmlformats.org/officeDocument/2006/relationships/hyperlink" Target="https://images.evetech.net/types/3683/icon" TargetMode="External"/><Relationship Id="rId55" Type="http://schemas.openxmlformats.org/officeDocument/2006/relationships/hyperlink" Target="https://images.evetech.net/types/16275/icon" TargetMode="External"/><Relationship Id="rId76" Type="http://schemas.openxmlformats.org/officeDocument/2006/relationships/hyperlink" Target="https://images.evetech.net/types/16670/icon" TargetMode="External"/><Relationship Id="rId97" Type="http://schemas.openxmlformats.org/officeDocument/2006/relationships/hyperlink" Target="https://images.evetech.net/types/16653/icon" TargetMode="External"/><Relationship Id="rId104" Type="http://schemas.openxmlformats.org/officeDocument/2006/relationships/hyperlink" Target="https://images.evetech.net/types/11694/icon" TargetMode="External"/><Relationship Id="rId120" Type="http://schemas.openxmlformats.org/officeDocument/2006/relationships/hyperlink" Target="https://images.evetech.net/types/16267/icon" TargetMode="External"/><Relationship Id="rId7" Type="http://schemas.openxmlformats.org/officeDocument/2006/relationships/hyperlink" Target="https://images.evetech.net/types/11689/icon" TargetMode="External"/><Relationship Id="rId71" Type="http://schemas.openxmlformats.org/officeDocument/2006/relationships/hyperlink" Target="https://images.evetech.net/types/11553/icon" TargetMode="External"/><Relationship Id="rId92" Type="http://schemas.openxmlformats.org/officeDocument/2006/relationships/hyperlink" Target="https://images.evetech.net/types/16643/icon" TargetMode="External"/><Relationship Id="rId2" Type="http://schemas.openxmlformats.org/officeDocument/2006/relationships/hyperlink" Target="https://images.evetech.net/types/11459/icon" TargetMode="External"/><Relationship Id="rId29" Type="http://schemas.openxmlformats.org/officeDocument/2006/relationships/hyperlink" Target="https://images.evetech.net/types/16672/icon" TargetMode="External"/><Relationship Id="rId24" Type="http://schemas.openxmlformats.org/officeDocument/2006/relationships/hyperlink" Target="https://images.evetech.net/types/4312/icon" TargetMode="External"/><Relationship Id="rId40" Type="http://schemas.openxmlformats.org/officeDocument/2006/relationships/hyperlink" Target="https://images.evetech.net/types/16274/icon" TargetMode="External"/><Relationship Id="rId45" Type="http://schemas.openxmlformats.org/officeDocument/2006/relationships/hyperlink" Target="https://images.evetech.net/types/3689/icon" TargetMode="External"/><Relationship Id="rId66" Type="http://schemas.openxmlformats.org/officeDocument/2006/relationships/hyperlink" Target="https://images.evetech.net/types/11531/icon" TargetMode="External"/><Relationship Id="rId87" Type="http://schemas.openxmlformats.org/officeDocument/2006/relationships/hyperlink" Target="https://images.evetech.net/types/33359/icon" TargetMode="External"/><Relationship Id="rId110" Type="http://schemas.openxmlformats.org/officeDocument/2006/relationships/hyperlink" Target="https://images.evetech.net/types/2471/render" TargetMode="External"/><Relationship Id="rId115" Type="http://schemas.openxmlformats.org/officeDocument/2006/relationships/hyperlink" Target="https://images.evetech.net/types/2492/render" TargetMode="External"/><Relationship Id="rId61" Type="http://schemas.openxmlformats.org/officeDocument/2006/relationships/hyperlink" Target="https://images.evetech.net/types/11467/icon" TargetMode="External"/><Relationship Id="rId82" Type="http://schemas.openxmlformats.org/officeDocument/2006/relationships/hyperlink" Target="https://images.evetech.net/types/16665/icon" TargetMode="External"/><Relationship Id="rId19" Type="http://schemas.openxmlformats.org/officeDocument/2006/relationships/hyperlink" Target="https://images.evetech.net/types/16679/icon" TargetMode="External"/><Relationship Id="rId14" Type="http://schemas.openxmlformats.org/officeDocument/2006/relationships/hyperlink" Target="https://images.evetech.net/types/3814/icon" TargetMode="External"/><Relationship Id="rId30" Type="http://schemas.openxmlformats.org/officeDocument/2006/relationships/hyperlink" Target="https://images.evetech.net/types/17959/icon" TargetMode="External"/><Relationship Id="rId35" Type="http://schemas.openxmlformats.org/officeDocument/2006/relationships/hyperlink" Target="https://images.evetech.net/types/16650/icon" TargetMode="External"/><Relationship Id="rId56" Type="http://schemas.openxmlformats.org/officeDocument/2006/relationships/hyperlink" Target="https://images.evetech.net/types/16649/icon" TargetMode="External"/><Relationship Id="rId77" Type="http://schemas.openxmlformats.org/officeDocument/2006/relationships/hyperlink" Target="https://images.evetech.net/types/16655/icon" TargetMode="External"/><Relationship Id="rId100" Type="http://schemas.openxmlformats.org/officeDocument/2006/relationships/hyperlink" Target="https://images.evetech.net/types/11458/icon" TargetMode="External"/><Relationship Id="rId105" Type="http://schemas.openxmlformats.org/officeDocument/2006/relationships/hyperlink" Target="https://images.evetech.net/types/9830/icon" TargetMode="External"/><Relationship Id="rId8" Type="http://schemas.openxmlformats.org/officeDocument/2006/relationships/hyperlink" Target="https://images.evetech.net/types/9834/icon" TargetMode="External"/><Relationship Id="rId51" Type="http://schemas.openxmlformats.org/officeDocument/2006/relationships/hyperlink" Target="https://images.evetech.net/types/17887/icon" TargetMode="External"/><Relationship Id="rId72" Type="http://schemas.openxmlformats.org/officeDocument/2006/relationships/hyperlink" Target="https://images.evetech.net/types/11556/icon" TargetMode="External"/><Relationship Id="rId93" Type="http://schemas.openxmlformats.org/officeDocument/2006/relationships/hyperlink" Target="https://images.evetech.net/types/16640/icon" TargetMode="External"/><Relationship Id="rId98" Type="http://schemas.openxmlformats.org/officeDocument/2006/relationships/hyperlink" Target="https://images.evetech.net/types/39/icon" TargetMode="External"/><Relationship Id="rId3" Type="http://schemas.openxmlformats.org/officeDocument/2006/relationships/hyperlink" Target="https://images.evetech.net/types/3812/icon" TargetMode="External"/><Relationship Id="rId25" Type="http://schemas.openxmlformats.org/officeDocument/2006/relationships/hyperlink" Target="https://images.evetech.net/types/16662/icon" TargetMode="External"/><Relationship Id="rId46" Type="http://schemas.openxmlformats.org/officeDocument/2006/relationships/hyperlink" Target="https://images.evetech.net/types/16646/icon" TargetMode="External"/><Relationship Id="rId67" Type="http://schemas.openxmlformats.org/officeDocument/2006/relationships/hyperlink" Target="https://images.evetech.net/types/11535/icon" TargetMode="External"/><Relationship Id="rId116" Type="http://schemas.openxmlformats.org/officeDocument/2006/relationships/hyperlink" Target="https://images.evetech.net/types/2493/render" TargetMode="External"/><Relationship Id="rId20" Type="http://schemas.openxmlformats.org/officeDocument/2006/relationships/hyperlink" Target="https://images.evetech.net/types/4247/icon" TargetMode="External"/><Relationship Id="rId41" Type="http://schemas.openxmlformats.org/officeDocument/2006/relationships/hyperlink" Target="https://images.evetech.net/types/16633/icon" TargetMode="External"/><Relationship Id="rId62" Type="http://schemas.openxmlformats.org/officeDocument/2006/relationships/hyperlink" Target="https://images.evetech.net/types/11447/icon" TargetMode="External"/><Relationship Id="rId83" Type="http://schemas.openxmlformats.org/officeDocument/2006/relationships/hyperlink" Target="https://images.evetech.net/types/16666/icon" TargetMode="External"/><Relationship Id="rId88" Type="http://schemas.openxmlformats.org/officeDocument/2006/relationships/hyperlink" Target="https://images.evetech.net/types/17960/icon" TargetMode="External"/><Relationship Id="rId111" Type="http://schemas.openxmlformats.org/officeDocument/2006/relationships/hyperlink" Target="https://images.evetech.net/types/2473/render" TargetMode="External"/><Relationship Id="rId15" Type="http://schemas.openxmlformats.org/officeDocument/2006/relationships/hyperlink" Target="https://images.evetech.net/types/3409/icon" TargetMode="External"/><Relationship Id="rId36" Type="http://schemas.openxmlformats.org/officeDocument/2006/relationships/hyperlink" Target="https://images.evetech.net/types/44/icon" TargetMode="External"/><Relationship Id="rId57" Type="http://schemas.openxmlformats.org/officeDocument/2006/relationships/hyperlink" Target="https://images.evetech.net/types/34/icon" TargetMode="External"/><Relationship Id="rId106" Type="http://schemas.openxmlformats.org/officeDocument/2006/relationships/hyperlink" Target="https://images.evetech.net/types/2389/icon" TargetMode="Externa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webImageSrd>
  <webImageSrd>
    <address r:id="rId2"/>
  </webImageSrd>
  <webImageSrd>
    <address r:id="rId3"/>
  </webImageSrd>
  <webImageSrd>
    <address r:id="rId4"/>
  </webImageSrd>
  <webImageSrd>
    <address r:id="rId5"/>
  </webImageSrd>
  <webImageSrd>
    <address r:id="rId6"/>
  </webImageSrd>
  <webImageSrd>
    <address r:id="rId7"/>
  </webImageSrd>
  <webImageSrd>
    <address r:id="rId8"/>
  </webImageSrd>
  <webImageSrd>
    <address r:id="rId9"/>
  </webImageSrd>
  <webImageSrd>
    <address r:id="rId10"/>
  </webImageSrd>
  <webImageSrd>
    <address r:id="rId11"/>
  </webImageSrd>
  <webImageSrd>
    <address r:id="rId12"/>
  </webImageSrd>
  <webImageSrd>
    <address r:id="rId13"/>
  </webImageSrd>
  <webImageSrd>
    <address r:id="rId14"/>
  </webImageSrd>
  <webImageSrd>
    <address r:id="rId15"/>
  </webImageSrd>
  <webImageSrd>
    <address r:id="rId16"/>
  </webImageSrd>
  <webImageSrd>
    <address r:id="rId17"/>
  </webImageSrd>
  <webImageSrd>
    <address r:id="rId18"/>
  </webImageSrd>
  <webImageSrd>
    <address r:id="rId19"/>
  </webImageSrd>
  <webImageSrd>
    <address r:id="rId20"/>
  </webImageSrd>
  <webImageSrd>
    <address r:id="rId21"/>
  </webImageSrd>
  <webImageSrd>
    <address r:id="rId22"/>
  </webImageSrd>
  <webImageSrd>
    <address r:id="rId23"/>
  </webImageSrd>
  <webImageSrd>
    <address r:id="rId24"/>
  </webImageSrd>
  <webImageSrd>
    <address r:id="rId25"/>
  </webImageSrd>
  <webImageSrd>
    <address r:id="rId26"/>
  </webImageSrd>
  <webImageSrd>
    <address r:id="rId27"/>
  </webImageSrd>
  <webImageSrd>
    <address r:id="rId28"/>
  </webImageSrd>
  <webImageSrd>
    <address r:id="rId29"/>
  </webImageSrd>
  <webImageSrd>
    <address r:id="rId30"/>
  </webImageSrd>
  <webImageSrd>
    <address r:id="rId31"/>
  </webImageSrd>
  <webImageSrd>
    <address r:id="rId32"/>
  </webImageSrd>
  <webImageSrd>
    <address r:id="rId33"/>
  </webImageSrd>
  <webImageSrd>
    <address r:id="rId34"/>
  </webImageSrd>
  <webImageSrd>
    <address r:id="rId35"/>
  </webImageSrd>
  <webImageSrd>
    <address r:id="rId36"/>
  </webImageSrd>
  <webImageSrd>
    <address r:id="rId37"/>
  </webImageSrd>
  <webImageSrd>
    <address r:id="rId38"/>
  </webImageSrd>
  <webImageSrd>
    <address r:id="rId39"/>
  </webImageSrd>
  <webImageSrd>
    <address r:id="rId40"/>
  </webImageSrd>
  <webImageSrd>
    <address r:id="rId41"/>
  </webImageSrd>
  <webImageSrd>
    <address r:id="rId42"/>
  </webImageSrd>
  <webImageSrd>
    <address r:id="rId43"/>
  </webImageSrd>
  <webImageSrd>
    <address r:id="rId44"/>
  </webImageSrd>
  <webImageSrd>
    <address r:id="rId45"/>
  </webImageSrd>
  <webImageSrd>
    <address r:id="rId46"/>
  </webImageSrd>
  <webImageSrd>
    <address r:id="rId47"/>
  </webImageSrd>
  <webImageSrd>
    <address r:id="rId48"/>
  </webImageSrd>
  <webImageSrd>
    <address r:id="rId49"/>
  </webImageSrd>
  <webImageSrd>
    <address r:id="rId50"/>
  </webImageSrd>
  <webImageSrd>
    <address r:id="rId51"/>
  </webImageSrd>
  <webImageSrd>
    <address r:id="rId52"/>
  </webImageSrd>
  <webImageSrd>
    <address r:id="rId53"/>
  </webImageSrd>
  <webImageSrd>
    <address r:id="rId54"/>
  </webImageSrd>
  <webImageSrd>
    <address r:id="rId55"/>
  </webImageSrd>
  <webImageSrd>
    <address r:id="rId56"/>
  </webImageSrd>
  <webImageSrd>
    <address r:id="rId57"/>
  </webImageSrd>
  <webImageSrd>
    <address r:id="rId58"/>
  </webImageSrd>
  <webImageSrd>
    <address r:id="rId59"/>
  </webImageSrd>
  <webImageSrd>
    <address r:id="rId60"/>
  </webImageSrd>
  <webImageSrd>
    <address r:id="rId61"/>
  </webImageSrd>
  <webImageSrd>
    <address r:id="rId62"/>
  </webImageSrd>
  <webImageSrd>
    <address r:id="rId63"/>
  </webImageSrd>
  <webImageSrd>
    <address r:id="rId64"/>
  </webImageSrd>
  <webImageSrd>
    <address r:id="rId65"/>
  </webImageSrd>
  <webImageSrd>
    <address r:id="rId66"/>
  </webImageSrd>
  <webImageSrd>
    <address r:id="rId67"/>
  </webImageSrd>
  <webImageSrd>
    <address r:id="rId68"/>
  </webImageSrd>
  <webImageSrd>
    <address r:id="rId69"/>
  </webImageSrd>
  <webImageSrd>
    <address r:id="rId70"/>
  </webImageSrd>
  <webImageSrd>
    <address r:id="rId71"/>
  </webImageSrd>
  <webImageSrd>
    <address r:id="rId72"/>
  </webImageSrd>
  <webImageSrd>
    <address r:id="rId73"/>
  </webImageSrd>
  <webImageSrd>
    <address r:id="rId74"/>
  </webImageSrd>
  <webImageSrd>
    <address r:id="rId75"/>
  </webImageSrd>
  <webImageSrd>
    <address r:id="rId76"/>
  </webImageSrd>
  <webImageSrd>
    <address r:id="rId77"/>
  </webImageSrd>
  <webImageSrd>
    <address r:id="rId78"/>
  </webImageSrd>
  <webImageSrd>
    <address r:id="rId79"/>
  </webImageSrd>
  <webImageSrd>
    <address r:id="rId80"/>
  </webImageSrd>
  <webImageSrd>
    <address r:id="rId81"/>
  </webImageSrd>
  <webImageSrd>
    <address r:id="rId82"/>
  </webImageSrd>
  <webImageSrd>
    <address r:id="rId83"/>
  </webImageSrd>
  <webImageSrd>
    <address r:id="rId84"/>
  </webImageSrd>
  <webImageSrd>
    <address r:id="rId85"/>
  </webImageSrd>
  <webImageSrd>
    <address r:id="rId86"/>
  </webImageSrd>
  <webImageSrd>
    <address r:id="rId87"/>
  </webImageSrd>
  <webImageSrd>
    <address r:id="rId88"/>
  </webImageSrd>
  <webImageSrd>
    <address r:id="rId89"/>
  </webImageSrd>
  <webImageSrd>
    <address r:id="rId90"/>
  </webImageSrd>
  <webImageSrd>
    <address r:id="rId91"/>
  </webImageSrd>
  <webImageSrd>
    <address r:id="rId92"/>
  </webImageSrd>
  <webImageSrd>
    <address r:id="rId93"/>
  </webImageSrd>
  <webImageSrd>
    <address r:id="rId94"/>
  </webImageSrd>
  <webImageSrd>
    <address r:id="rId95"/>
  </webImageSrd>
  <webImageSrd>
    <address r:id="rId96"/>
  </webImageSrd>
  <webImageSrd>
    <address r:id="rId97"/>
  </webImageSrd>
  <webImageSrd>
    <address r:id="rId98"/>
  </webImageSrd>
  <webImageSrd>
    <address r:id="rId99"/>
  </webImageSrd>
  <webImageSrd>
    <address r:id="rId100"/>
  </webImageSrd>
  <webImageSrd>
    <address r:id="rId101"/>
  </webImageSrd>
  <webImageSrd>
    <address r:id="rId102"/>
  </webImageSrd>
  <webImageSrd>
    <address r:id="rId103"/>
  </webImageSrd>
  <webImageSrd>
    <address r:id="rId104"/>
  </webImageSrd>
  <webImageSrd>
    <address r:id="rId105"/>
  </webImageSrd>
  <webImageSrd>
    <address r:id="rId106"/>
  </webImageSrd>
  <webImageSrd>
    <address r:id="rId107"/>
  </webImageSrd>
  <webImageSrd>
    <address r:id="rId108"/>
  </webImageSrd>
  <webImageSrd>
    <address r:id="rId109"/>
  </webImageSrd>
  <webImageSrd>
    <address r:id="rId110"/>
  </webImageSrd>
  <webImageSrd>
    <address r:id="rId111"/>
  </webImageSrd>
  <webImageSrd>
    <address r:id="rId112"/>
  </webImageSrd>
  <webImageSrd>
    <address r:id="rId113"/>
  </webImageSrd>
  <webImageSrd>
    <address r:id="rId114"/>
  </webImageSrd>
  <webImageSrd>
    <address r:id="rId115"/>
  </webImageSrd>
  <webImageSrd>
    <address r:id="rId116"/>
  </webImageSrd>
  <webImageSrd>
    <address r:id="rId117"/>
  </webImageSrd>
  <webImageSrd>
    <address r:id="rId118"/>
  </webImageSrd>
  <webImageSrd>
    <address r:id="rId119"/>
  </webImageSrd>
  <webImageSrd>
    <address r:id="rId120"/>
  </webImageSrd>
</webImagesSrd>
</file>

<file path=xl/richData/rdarray.xml><?xml version="1.0" encoding="utf-8"?>
<arrayData xmlns="http://schemas.microsoft.com/office/spreadsheetml/2017/richdata2" count="76">
  <a r="7">
    <v t="r">5</v>
    <v t="r">6</v>
    <v t="r">7</v>
    <v t="r">8</v>
    <v t="r">9</v>
    <v t="r">10</v>
    <v t="r">11</v>
  </a>
  <a r="3">
    <v t="r">19</v>
    <v t="r">20</v>
    <v t="r">21</v>
  </a>
  <a r="2">
    <v t="r">25</v>
    <v t="r">32</v>
  </a>
  <a r="2">
    <v t="r">40</v>
    <v t="r">44</v>
  </a>
  <a r="3">
    <v t="r">59</v>
    <v t="r">60</v>
    <v t="r">61</v>
  </a>
  <a r="5">
    <v t="r">79</v>
    <v t="r">80</v>
    <v t="r">81</v>
    <v t="r">82</v>
    <v t="r">83</v>
  </a>
  <a r="3">
    <v t="r">5</v>
    <v t="r">6</v>
    <v t="r">7</v>
  </a>
  <a r="6">
    <v t="r">54</v>
    <v t="r">64</v>
    <v t="r">71</v>
    <v t="r">75</v>
    <v t="r">86</v>
    <v t="r">91</v>
  </a>
  <a r="1">
    <v t="r">94</v>
  </a>
  <a r="3">
    <v t="r">102</v>
    <v t="r">40</v>
    <v t="r">44</v>
  </a>
  <a r="3">
    <v t="r">25</v>
    <v t="r">111</v>
    <v t="r">115</v>
  </a>
  <a r="3">
    <v t="r">120</v>
    <v t="r">40</v>
    <v t="r">44</v>
  </a>
  <a r="3">
    <v t="r">127</v>
    <v t="r">40</v>
    <v t="r">44</v>
  </a>
  <a r="9">
    <v t="r">155</v>
    <v t="r">156</v>
    <v t="r">157</v>
    <v t="r">158</v>
    <v t="r">9</v>
    <v t="r">159</v>
    <v t="r">160</v>
    <v t="r">161</v>
    <v t="r">162</v>
  </a>
  <a r="9">
    <v t="r">155</v>
    <v t="r">156</v>
    <v t="r">157</v>
    <v t="r">158</v>
    <v t="r">9</v>
    <v t="r">159</v>
    <v t="r">160</v>
    <v t="r">162</v>
    <v t="r">168</v>
  </a>
  <a r="9">
    <v t="r">155</v>
    <v t="r">156</v>
    <v t="r">157</v>
    <v t="r">158</v>
    <v t="r">9</v>
    <v t="r">159</v>
    <v t="r">160</v>
    <v t="r">162</v>
    <v t="r">179</v>
  </a>
  <a r="9">
    <v t="r">155</v>
    <v t="r">156</v>
    <v t="r">157</v>
    <v t="r">158</v>
    <v t="r">9</v>
    <v t="r">159</v>
    <v t="r">160</v>
    <v t="r">162</v>
    <v t="r">185</v>
  </a>
  <a r="17">
    <v t="r">132</v>
    <v t="r">138</v>
    <v t="r">142</v>
    <v t="r">149</v>
    <v t="r">165</v>
    <v t="r">171</v>
    <v t="r">175</v>
    <v t="r">176</v>
    <v t="r">182</v>
    <v t="r">188</v>
    <v t="r">192</v>
    <v t="r">193</v>
    <v t="r">197</v>
    <v t="r">201</v>
    <v t="r">205</v>
    <v t="r">210</v>
    <v t="r">214</v>
  </a>
  <a r="15">
    <v t="r">138</v>
    <v t="r">142</v>
    <v t="r">217</v>
    <v t="r">219</v>
    <v t="r">221</v>
    <v t="r">223</v>
    <v t="r">225</v>
    <v t="r">226</v>
    <v t="r">192</v>
    <v t="r">228</v>
    <v t="r">197</v>
    <v t="r">201</v>
    <v t="r">205</v>
    <v t="r">230</v>
    <v t="r">214</v>
  </a>
  <a r="32">
    <v t="r">237</v>
    <v t="r">241</v>
    <v t="r">245</v>
    <v t="r">250</v>
    <v t="r">254</v>
    <v t="r">259</v>
    <v t="r">263</v>
    <v t="r">264</v>
    <v t="r">268</v>
    <v t="r">275</v>
    <v t="r">280</v>
    <v t="r">284</v>
    <v t="r">288</v>
    <v t="r">293</v>
    <v t="r">298</v>
    <v t="r">302</v>
    <v t="r">306</v>
    <v t="r">310</v>
    <v t="r">311</v>
    <v t="r">315</v>
    <v t="r">319</v>
    <v t="r">326</v>
    <v t="r">330</v>
    <v t="r">335</v>
    <v t="r">339</v>
    <v t="r">340</v>
    <v t="r">344</v>
    <v t="r">349</v>
    <v t="r">353</v>
    <v t="r">358</v>
    <v t="r">362</v>
    <v t="r">366</v>
  </a>
  <a r="1">
    <v t="r">131</v>
  </a>
  <a r="9">
    <v t="r">379</v>
    <v t="r">380</v>
    <v t="r">381</v>
    <v t="r">382</v>
    <v t="r">383</v>
    <v t="r">384</v>
    <v t="r">385</v>
    <v t="r">386</v>
    <v t="r">387</v>
  </a>
  <a r="2">
    <v t="r">390</v>
    <v t="r">395</v>
  </a>
  <a r="2">
    <v t="r">400</v>
    <v t="r">404</v>
  </a>
  <a r="3">
    <v t="r">424</v>
    <v t="r">425</v>
    <v t="r">426</v>
  </a>
  <a r="3">
    <v t="r">433</v>
    <v t="r">434</v>
    <v t="r">435</v>
  </a>
  <a r="4">
    <v t="r">442</v>
    <v t="r">443</v>
    <v t="r">444</v>
    <v t="r">445</v>
  </a>
  <a r="2">
    <v t="r">451</v>
    <v t="r">452</v>
  </a>
  <a r="2">
    <v t="r">459</v>
    <v t="r">460</v>
  </a>
  <a r="4">
    <v t="r">467</v>
    <v t="r">60</v>
    <v t="r">434</v>
    <v t="r">445</v>
  </a>
  <a r="3">
    <v t="r">433</v>
    <v t="r">473</v>
    <v t="r">426</v>
  </a>
  <a r="7">
    <v t="r">481</v>
    <v t="r">482</v>
    <v t="r">483</v>
    <v t="r">484</v>
    <v t="r">485</v>
    <v t="r">486</v>
    <v t="r">487</v>
  </a>
  <a r="11">
    <v t="r">413</v>
    <v t="r">415</v>
    <v t="r">419</v>
    <v t="r">429</v>
    <v t="r">438</v>
    <v t="r">448</v>
    <v t="r">455</v>
    <v t="r">463</v>
    <v t="r">470</v>
    <v t="r">476</v>
    <v t="r">491</v>
  </a>
  <a r="1">
    <v t="r">493</v>
  </a>
  <a r="3">
    <v t="r">102</v>
    <v t="r">400</v>
    <v t="r">404</v>
  </a>
  <a r="3">
    <v t="r">499</v>
    <v t="r">501</v>
    <v t="r">502</v>
  </a>
  <a r="3">
    <v t="r">120</v>
    <v t="r">400</v>
    <v t="r">404</v>
  </a>
  <a r="3">
    <v t="r">127</v>
    <v t="r">400</v>
    <v t="r">404</v>
  </a>
  <a r="39">
    <v t="r">515</v>
    <v t="r">517</v>
    <v t="r">521</v>
    <v t="r">526</v>
    <v t="r">527</v>
    <v t="r">532</v>
    <v t="r">142</v>
    <v t="r">537</v>
    <v t="r">541</v>
    <v t="r">545</v>
    <v t="r">549</v>
    <v t="r">551</v>
    <v t="r">552</v>
    <v t="r">554</v>
    <v t="r">558</v>
    <v t="r">560</v>
    <v t="r">564</v>
    <v t="r">565</v>
    <v t="r">566</v>
    <v t="r">567</v>
    <v t="r">572</v>
    <v t="r">577</v>
    <v t="r">579</v>
    <v t="r">580</v>
    <v t="r">582</v>
    <v t="r">587</v>
    <v t="r">588</v>
    <v t="r">593</v>
    <v t="r">594</v>
    <v t="r">598</v>
    <v t="r">599</v>
    <v t="r">600</v>
    <v t="r">601</v>
    <v t="r">605</v>
    <v t="r">201</v>
    <v t="r">606</v>
    <v t="r">611</v>
    <v t="r">616</v>
    <v t="r">618</v>
  </a>
  <a r="22">
    <v t="r">138</v>
    <v t="r">621</v>
    <v t="r">622</v>
    <v t="r">541</v>
    <v t="r">624</v>
    <v t="r">549</v>
    <v t="r">625</v>
    <v t="r">626</v>
    <v t="r">627</v>
    <v t="r">628</v>
    <v t="r">564</v>
    <v t="r">630</v>
    <v t="r">632</v>
    <v t="r">633</v>
    <v t="r">634</v>
    <v t="r">188</v>
    <v t="r">636</v>
    <v t="r">638</v>
    <v t="r">639</v>
    <v t="r">201</v>
    <v t="r">205</v>
    <v t="r">641</v>
  </a>
  <a r="38">
    <v t="r">643</v>
    <v t="r">648</v>
    <v t="r">649</v>
    <v t="r">650</v>
    <v t="r">655</v>
    <v t="r">656</v>
    <v t="r">658</v>
    <v t="r">659</v>
    <v t="r">661</v>
    <v t="r">663</v>
    <v t="r">665</v>
    <v t="r">667</v>
    <v t="r">669</v>
    <v t="r">671</v>
    <v t="r">673</v>
    <v t="r">675</v>
    <v t="r">677</v>
    <v t="r">678</v>
    <v t="r">682</v>
    <v t="r">683</v>
    <v t="r">685</v>
    <v t="r">686</v>
    <v t="r">690</v>
    <v t="r">691</v>
    <v t="r">693</v>
    <v t="r">695</v>
    <v t="r">697</v>
    <v t="r">698</v>
    <v t="r">702</v>
    <v t="r">704</v>
    <v t="r">706</v>
    <v t="r">708</v>
    <v t="r">710</v>
    <v t="r">711</v>
    <v t="r">715</v>
    <v t="r">717</v>
    <v t="r">718</v>
    <v t="r">723</v>
  </a>
  <a r="1">
    <v t="r">510</v>
  </a>
  <a r="4">
    <v t="r">732</v>
    <v t="r">733</v>
    <v t="r">734</v>
    <v t="r">735</v>
  </a>
  <a r="2">
    <v t="r">741</v>
    <v t="r">742</v>
  </a>
  <a r="3">
    <v t="r">747</v>
    <v t="r">400</v>
    <v t="r">751</v>
  </a>
  <a r="3">
    <v t="r">763</v>
    <v t="r">764</v>
    <v t="r">444</v>
  </a>
  <a r="5">
    <v t="r">756</v>
    <v t="r">760</v>
    <v t="r">767</v>
    <v t="r">772</v>
    <v t="r">773</v>
  </a>
  <a r="1">
    <v t="r">776</v>
  </a>
  <a r="3">
    <v t="r">102</v>
    <v t="r">400</v>
    <v t="r">751</v>
  </a>
  <a r="3">
    <v t="r">741</v>
    <v t="r">782</v>
    <v t="r">784</v>
  </a>
  <a r="3">
    <v t="r">120</v>
    <v t="r">400</v>
    <v t="r">751</v>
  </a>
  <a r="3">
    <v t="r">127</v>
    <v t="r">400</v>
    <v t="r">751</v>
  </a>
  <a r="16">
    <v t="r">793</v>
    <v t="r">794</v>
    <v t="r">165</v>
    <v t="r">171</v>
    <v t="r">795</v>
    <v t="r">633</v>
    <v t="r">182</v>
    <v t="r">188</v>
    <v t="r">796</v>
    <v t="r">192</v>
    <v t="r">797</v>
    <v t="r">197</v>
    <v t="r">639</v>
    <v t="r">205</v>
    <v t="r">799</v>
    <v t="r">214</v>
  </a>
  <a r="14">
    <v t="r">793</v>
    <v t="r">801</v>
    <v t="r">221</v>
    <v t="r">803</v>
    <v t="r">633</v>
    <v t="r">225</v>
    <v t="r">804</v>
    <v t="r">806</v>
    <v t="r">192</v>
    <v t="r">807</v>
    <v t="r">197</v>
    <v t="r">639</v>
    <v t="r">809</v>
    <v t="r">214</v>
  </a>
  <a r="31">
    <v t="r">237</v>
    <v t="r">811</v>
    <v t="r">241</v>
    <v t="r">250</v>
    <v t="r">259</v>
    <v t="r">812</v>
    <v t="r">268</v>
    <v t="r">275</v>
    <v t="r">280</v>
    <v t="r">288</v>
    <v t="r">293</v>
    <v t="r">298</v>
    <v t="r">302</v>
    <v t="r">306</v>
    <v t="r">814</v>
    <v t="r">815</v>
    <v t="r">816</v>
    <v t="r">315</v>
    <v t="r">817</v>
    <v t="r">326</v>
    <v t="r">330</v>
    <v t="r">335</v>
    <v t="r">339</v>
    <v t="r">818</v>
    <v t="r">819</v>
    <v t="r">344</v>
    <v t="r">349</v>
    <v t="r">353</v>
    <v t="r">821</v>
    <v t="r">362</v>
    <v t="r">366</v>
  </a>
  <a r="1">
    <v t="r">792</v>
  </a>
  <a r="6">
    <v t="r">838</v>
    <v t="r">839</v>
    <v t="r">840</v>
    <v t="r">841</v>
    <v t="r">842</v>
    <v t="r">843</v>
  </a>
  <a r="8">
    <v t="r">847</v>
    <v t="r">848</v>
    <v t="r">849</v>
    <v t="r">850</v>
    <v t="r">851</v>
    <v t="r">852</v>
    <v t="r">853</v>
    <v t="r">854</v>
  </a>
  <a r="6">
    <v t="r">858</v>
    <v t="r">859</v>
    <v t="r">860</v>
    <v t="r">861</v>
    <v t="r">862</v>
    <v t="r">863</v>
  </a>
  <a r="6">
    <v t="r">867</v>
    <v t="r">868</v>
    <v t="r">869</v>
    <v t="r">870</v>
    <v t="r">871</v>
    <v t="r">872</v>
  </a>
  <a r="6">
    <v t="r">876</v>
    <v t="r">877</v>
    <v t="r">878</v>
    <v t="r">879</v>
    <v t="r">880</v>
    <v t="r">881</v>
  </a>
  <a r="6">
    <v t="r">885</v>
    <v t="r">886</v>
    <v t="r">887</v>
    <v t="r">888</v>
    <v t="r">889</v>
    <v t="r">890</v>
  </a>
  <a r="7">
    <v t="r">894</v>
    <v t="r">895</v>
    <v t="r">896</v>
    <v t="r">897</v>
    <v t="r">898</v>
    <v t="r">899</v>
    <v t="r">900</v>
  </a>
  <a r="6">
    <v t="r">904</v>
    <v t="r">905</v>
    <v t="r">906</v>
    <v t="r">907</v>
    <v t="r">908</v>
    <v t="r">909</v>
  </a>
  <a r="6">
    <v t="r">913</v>
    <v t="r">914</v>
    <v t="r">915</v>
    <v t="r">916</v>
    <v t="r">917</v>
    <v t="r">918</v>
  </a>
  <a r="6">
    <v t="r">922</v>
    <v t="r">923</v>
    <v t="r">924</v>
    <v t="r">925</v>
    <v t="r">926</v>
    <v t="r">927</v>
  </a>
  <a r="8">
    <v t="r">931</v>
    <v t="r">932</v>
    <v t="r">933</v>
    <v t="r">934</v>
    <v t="r">935</v>
    <v t="r">936</v>
    <v t="r">937</v>
    <v t="r">938</v>
  </a>
  <a r="7">
    <v t="r">942</v>
    <v t="r">943</v>
    <v t="r">944</v>
    <v t="r">945</v>
    <v t="r">946</v>
    <v t="r">947</v>
    <v t="r">948</v>
  </a>
  <a r="6">
    <v t="r">952</v>
    <v t="r">953</v>
    <v t="r">954</v>
    <v t="r">955</v>
    <v t="r">956</v>
    <v t="r">957</v>
  </a>
  <a r="13">
    <v t="r">845</v>
    <v t="r">856</v>
    <v t="r">865</v>
    <v t="r">874</v>
    <v t="r">883</v>
    <v t="r">892</v>
    <v t="r">902</v>
    <v t="r">911</v>
    <v t="r">920</v>
    <v t="r">929</v>
    <v t="r">940</v>
    <v t="r">950</v>
    <v t="r">959</v>
  </a>
  <a r="1">
    <v t="r">979</v>
  </a>
  <a r="8">
    <v t="r">986</v>
    <v t="r">990</v>
    <v t="r">994</v>
    <v t="r">998</v>
    <v t="r">1002</v>
    <v t="r">1006</v>
    <v t="r">1010</v>
    <v t="r">1014</v>
  </a>
  <a r="1">
    <v t="r">1021</v>
  </a>
  <a r="4">
    <v t="r">1029</v>
    <v t="r">1030</v>
    <v t="r">1031</v>
    <v t="r">1032</v>
  </a>
  <a r="1">
    <v t="r">1038</v>
  </a>
  <a r="3">
    <v t="r">1045</v>
    <v t="r">1046</v>
    <v t="r">1047</v>
  </a>
</arrayData>
</file>

<file path=xl/richData/rdrichvalue.xml><?xml version="1.0" encoding="utf-8"?>
<rvData xmlns="http://schemas.microsoft.com/office/spreadsheetml/2017/richdata" count="1057">
  <rv s="0">
    <fb>100</fb>
    <v>4</v>
  </rv>
  <rv s="0">
    <fb>2205</fb>
    <v>4</v>
  </rv>
  <rv s="1">
    <v>0</v>
    <v>8</v>
    <v>0</v>
    <v>Acolyte II</v>
  </rv>
  <rv s="0">
    <fb>837</fb>
    <v>4</v>
  </rv>
  <rv s="0">
    <fb>4</fb>
    <v>4</v>
  </rv>
  <rv s="2">
    <v>Tritanium x 471</v>
    <v>34</v>
    <v>471</v>
  </rv>
  <rv s="2">
    <v>Mexallon x 4</v>
    <v>36</v>
    <v>4</v>
  </rv>
  <rv s="2">
    <v>Nocxium x 2</v>
    <v>38</v>
    <v>2</v>
  </rv>
  <rv s="2">
    <v>Guidance Systems x 1</v>
    <v>9834</v>
    <v>1</v>
  </rv>
  <rv s="2">
    <v>Robotics x 1</v>
    <v>9848</v>
    <v>1</v>
  </rv>
  <rv s="2">
    <v>Morphite x 1</v>
    <v>11399</v>
    <v>1</v>
  </rv>
  <rv s="2">
    <v>Laser Focusing Crystals x 1</v>
    <v>11689</v>
    <v>1</v>
  </rv>
  <rv s="3">
    <v>0</v>
  </rv>
  <rv s="4">
    <v>0</v>
    <v>Acolyte II</v>
    <v>1</v>
    <v>Plane</v>
    <v>2</v>
    <v>3</v>
    <v>135710.192330739</v>
    <v>448301.45</v>
    <v>36768</v>
    <v>0</v>
    <v>Type</v>
    <v>Light Scout Drone</v>
    <v>0</v>
    <v>1</v>
    <v>2</v>
    <v>3</v>
    <v>3000</v>
    <v>Acolyte II</v>
    <v>1</v>
    <v>1</v>
    <v>4</v>
    <v>12</v>
    <v>5</v>
  </rv>
  <rv s="0">
    <fb>1</fb>
    <v>4</v>
  </rv>
  <rv s="0">
    <fb>332</fb>
    <v>4</v>
  </rv>
  <rv s="0">
    <fb>11459</fb>
    <v>4</v>
  </rv>
  <rv s="1">
    <v>1</v>
    <v>8</v>
    <v>0</v>
    <v>R.Db - Carthum Conglomerate</v>
  </rv>
  <rv s="0">
    <fb>1907</fb>
    <v>4</v>
  </rv>
  <rv s="2">
    <v>Mexallon x 89</v>
    <v>36</v>
    <v>89</v>
  </rv>
  <rv s="2">
    <v>Isogen x 167</v>
    <v>37</v>
    <v>167</v>
  </rv>
  <rv s="2">
    <v>Nocxium x 80</v>
    <v>38</v>
    <v>80</v>
  </rv>
  <rv s="3">
    <v>1</v>
  </rv>
  <rv s="5">
    <v>0</v>
    <v>R.Db - Carthum Conglomerate</v>
    <v>1</v>
    <v>Plane</v>
    <v>2</v>
    <v>3</v>
    <v>335.57407436187378</v>
    <v>347.68</v>
    <v>58624</v>
    <v>0</v>
    <v>Type</v>
    <v>A searchable database of the corporations scientific research. Used in blueprint copying as well as material and time efficiency blueprint research.</v>
    <v>15</v>
    <v>16</v>
    <v>17</v>
    <v>18</v>
    <v>0</v>
    <v>R.Db - Carthum Conglomerate</v>
    <v>100</v>
    <v>1</v>
    <v>None</v>
    <v>22</v>
    <v>0.04</v>
  </rv>
  <rv s="0">
    <fb>17</fb>
    <v>4</v>
  </rv>
  <rv s="6">
    <v>R.Db - Carthum Conglomerate x 1</v>
    <v>14</v>
    <v>23</v>
    <v>24</v>
    <v>15</v>
  </rv>
  <rv s="0">
    <fb>10</fb>
    <v>4</v>
  </rv>
  <rv s="0">
    <fb>280</fb>
    <v>4</v>
  </rv>
  <rv s="0">
    <fb>3812</fb>
    <v>4</v>
  </rv>
  <rv s="1">
    <v>2</v>
    <v>8</v>
    <v>0</v>
    <v>Data Sheets</v>
  </rv>
  <rv s="0">
    <fb>20</fb>
    <v>4</v>
  </rv>
  <rv s="7">
    <v>0</v>
    <v>Data Sheets</v>
    <v>1</v>
    <v>Plane</v>
    <v>2</v>
    <v>3</v>
    <v>82.523233537431111</v>
    <v>164.41</v>
    <v>150</v>
    <v>0</v>
    <v>Type</v>
    <v>These complicated data sheets may mean little to the layman's eye, but can prove valuable in the right hands.</v>
    <v>27</v>
    <v>28</v>
    <v>29</v>
    <v>30</v>
    <v>1</v>
    <v>Data Sheets</v>
    <v>1</v>
    <v>1</v>
    <v>None</v>
    <v>1</v>
  </rv>
  <rv s="6">
    <v>Data Sheets x 10</v>
    <v>26</v>
    <v>31</v>
    <v>24</v>
    <v>27</v>
  </rv>
  <rv s="3">
    <v>2</v>
  </rv>
  <rv s="0">
    <fb>1</fb>
    <v>6</v>
  </rv>
  <rv s="0">
    <fb>270</fb>
    <v>4</v>
  </rv>
  <rv s="0">
    <fb>11446</fb>
    <v>4</v>
  </rv>
  <rv s="1">
    <v>3</v>
    <v>8</v>
    <v>0</v>
    <v>Graviton Physics</v>
  </rv>
  <rv s="0">
    <fb>375</fb>
    <v>4</v>
  </rv>
  <rv s="8">
    <v>0</v>
    <v>Graviton Physics</v>
    <v>1</v>
    <v>Plane</v>
    <v>2</v>
    <v>3</v>
    <v>4055443.4723356999</v>
    <v>2944439.45</v>
    <v>15000000</v>
    <v>0</v>
    <v>Type</v>
    <v>Skill and knowledge of Graviton physics and its use in the development of advanced technology. 
Used primarily in the research of Cloaking and other spatial distortion devices as well as Graviton based missiles and smartbombs. 
Allows Graviton Physics research to be performed with the help of a research agent. 
Needed for all research and manufacturing operations on related blueprints. 1% reduction in manufacturing time for all items requiring Graviton Physics per level.</v>
    <v>35</v>
    <v>36</v>
    <v>37</v>
    <v>38</v>
    <v>0</v>
    <v>Graviton Physics</v>
    <v>1</v>
    <v>1</v>
    <v>4</v>
    <v>0.01</v>
  </rv>
  <rv s="9">
    <v>Graviton Physics Level 1</v>
    <v>34</v>
    <v>39</v>
  </rv>
  <rv s="0">
    <fb>11453</fb>
    <v>4</v>
  </rv>
  <rv s="1">
    <v>4</v>
    <v>8</v>
    <v>0</v>
    <v>Electronic Engineering</v>
  </rv>
  <rv s="8">
    <v>0</v>
    <v>Electronic Engineering</v>
    <v>1</v>
    <v>Plane</v>
    <v>2</v>
    <v>3</v>
    <v>14812331.277617499</v>
    <v>14962869.4</v>
    <v>15000000</v>
    <v>0</v>
    <v>Type</v>
    <v>Skill and knowledge of Electronic Engineering and its use in the development of advanced technology. 
Used in all Electronics and Drone research.  
Allows Electronic Engineering research to be performed with the help of a research agent. 
Needed for all research and manufacturing operations on related blueprints. 1% reduction in manufacturing time for all items requiring Electronic Engineering per level.</v>
    <v>35</v>
    <v>41</v>
    <v>42</v>
    <v>38</v>
    <v>0</v>
    <v>Electronic Engineering</v>
    <v>1</v>
    <v>1</v>
    <v>4</v>
    <v>0.01</v>
  </rv>
  <rv s="9">
    <v>Electronic Engineering Level 1</v>
    <v>34</v>
    <v>43</v>
  </rv>
  <rv s="3">
    <v>3</v>
  </rv>
  <rv s="0">
    <fb>1200</fb>
    <v>4</v>
  </rv>
  <rv s="10">
    <v>2 materials, 2 skills, time 1200</v>
    <v>33</v>
    <v>45</v>
    <v>46</v>
  </rv>
  <rv s="0">
    <fb>2206</fb>
    <v>4</v>
  </rv>
  <rv s="0">
    <fb>18</fb>
    <v>4</v>
  </rv>
  <rv s="0">
    <fb>11399</fb>
    <v>4</v>
  </rv>
  <rv s="1">
    <v>5</v>
    <v>8</v>
    <v>0</v>
    <v>Morphite</v>
  </rv>
  <rv s="0">
    <fb>1857</fb>
    <v>4</v>
  </rv>
  <rv s="7">
    <v>0</v>
    <v>Morphite</v>
    <v>1</v>
    <v>Plane</v>
    <v>2</v>
    <v>3</v>
    <v>5630.756939038276</v>
    <v>48196.46</v>
    <v>32768</v>
    <v>0</v>
    <v>Type</v>
    <v>Morphite is a highly unorthodox mineral that can only be found in the hard-to-get Mercoxit ore. It is hard to use Morphite as a basic building material, but when it is joined with existing structures it can enhance the performance and durability manifold. This astounding quality makes this the material responsible for ushering in a new age in technology breakthroughs.
May be obtained by reprocessing Mercoxit ore and its variations which are available in null security status star systems.</v>
    <v>49</v>
    <v>50</v>
    <v>51</v>
    <v>52</v>
    <v>0</v>
    <v>Morphite</v>
    <v>1</v>
    <v>1</v>
    <v>None</v>
    <v>0.01</v>
  </rv>
  <rv s="6">
    <v>Morphite x 1</v>
    <v>14</v>
    <v>53</v>
    <v>4</v>
    <v>49</v>
  </rv>
  <rv s="0">
    <fb>334</fb>
    <v>4</v>
  </rv>
  <rv s="0">
    <fb>11689</fb>
    <v>4</v>
  </rv>
  <rv s="1">
    <v>6</v>
    <v>8</v>
    <v>0</v>
    <v>Laser Focusing Crystals</v>
  </rv>
  <rv s="0">
    <fb>802</fb>
    <v>4</v>
  </rv>
  <rv s="2">
    <v>Tungsten Carbide x 31</v>
    <v>16672</v>
    <v>31</v>
  </rv>
  <rv s="2">
    <v>Fullerides x 11</v>
    <v>16679</v>
    <v>11</v>
  </rv>
  <rv s="2">
    <v>Hypersynaptic Fibers x 1</v>
    <v>16682</v>
    <v>1</v>
  </rv>
  <rv s="3">
    <v>4</v>
  </rv>
  <rv s="11">
    <v>0</v>
    <v>Laser Focusing Crystals</v>
    <v>1</v>
    <v>Plane</v>
    <v>2</v>
    <v>3</v>
    <v>18075.803853270805</v>
    <v>21409.52</v>
    <v>None</v>
    <v>0</v>
    <v>Type</v>
    <v>Weapon Component used primarily in Lasers. A component in various other technology as well.</v>
    <v>55</v>
    <v>56</v>
    <v>57</v>
    <v>58</v>
    <v>1</v>
    <v>Laser Focusing Crystals</v>
    <v>1</v>
    <v>1</v>
    <v>4</v>
    <v>62</v>
    <v>1</v>
  </rv>
  <rv s="6">
    <v>Laser Focusing Crystals x 1</v>
    <v>14</v>
    <v>63</v>
    <v>24</v>
    <v>55</v>
  </rv>
  <rv s="0">
    <fb>1040</fb>
    <v>4</v>
  </rv>
  <rv s="0">
    <fb>9834</fb>
    <v>4</v>
  </rv>
  <rv s="1">
    <v>7</v>
    <v>8</v>
    <v>0</v>
    <v>Guidance Systems</v>
  </rv>
  <rv s="0">
    <fb>1336</fb>
    <v>4</v>
  </rv>
  <rv s="7">
    <v>0</v>
    <v>Guidance Systems</v>
    <v>1</v>
    <v>Plane</v>
    <v>2</v>
    <v>3</v>
    <v>22628.207644864098</v>
    <v>96309.98</v>
    <v>380</v>
    <v>0</v>
    <v>Type</v>
    <v>An electrical device used in targeting systems and tracking computers.</v>
    <v>65</v>
    <v>66</v>
    <v>67</v>
    <v>68</v>
    <v>0</v>
    <v>Guidance Systems</v>
    <v>1</v>
    <v>1</v>
    <v>None</v>
    <v>3</v>
  </rv>
  <rv s="0">
    <fb>43</fb>
    <v>4</v>
  </rv>
  <rv s="6">
    <v>Guidance Systems x 1</v>
    <v>14</v>
    <v>69</v>
    <v>70</v>
    <v>65</v>
  </rv>
  <rv s="0">
    <fb>9848</fb>
    <v>4</v>
  </rv>
  <rv s="1">
    <v>8</v>
    <v>8</v>
    <v>0</v>
    <v>Robotics</v>
  </rv>
  <rv s="7">
    <v>0</v>
    <v>Robotics</v>
    <v>1</v>
    <v>Plane</v>
    <v>2</v>
    <v>3</v>
    <v>43278.786603147906</v>
    <v>88953</v>
    <v>6500</v>
    <v>0</v>
    <v>Type</v>
    <v>These pre-programmed or remote control mechanical tools are commonly used in mass production facilities, hazardous material handling, or dangerous front line military duties such as bomb disarming and disposal.</v>
    <v>65</v>
    <v>72</v>
    <v>73</v>
    <v>68</v>
    <v>0</v>
    <v>Robotics</v>
    <v>1</v>
    <v>1</v>
    <v>None</v>
    <v>3</v>
  </rv>
  <rv s="6">
    <v>Robotics x 1</v>
    <v>14</v>
    <v>74</v>
    <v>70</v>
    <v>65</v>
  </rv>
  <rv s="0">
    <fb>11481</fb>
    <v>4</v>
  </rv>
  <rv s="1">
    <v>9</v>
    <v>8</v>
    <v>0</v>
    <v>R.A.M.- Robotics</v>
  </rv>
  <rv s="0">
    <fb>1908</fb>
    <v>4</v>
  </rv>
  <rv s="2">
    <v>Tritanium x 556</v>
    <v>34</v>
    <v>556</v>
  </rv>
  <rv s="2">
    <v>Pyerite x 444</v>
    <v>35</v>
    <v>444</v>
  </rv>
  <rv s="2">
    <v>Mexallon x 222</v>
    <v>36</v>
    <v>222</v>
  </rv>
  <rv s="2">
    <v>Isogen x 82</v>
    <v>37</v>
    <v>82</v>
  </rv>
  <rv s="2">
    <v>Nocxium x 36</v>
    <v>38</v>
    <v>36</v>
  </rv>
  <rv s="3">
    <v>5</v>
  </rv>
  <rv s="5">
    <v>0</v>
    <v>R.A.M.- Robotics</v>
    <v>1</v>
    <v>Plane</v>
    <v>2</v>
    <v>3</v>
    <v>630.51115812498085</v>
    <v>894.69</v>
    <v>36456</v>
    <v>0</v>
    <v>Type</v>
    <v>Robotic assembly modules designed for Drone Manufacturing.</v>
    <v>15</v>
    <v>76</v>
    <v>77</v>
    <v>78</v>
    <v>0</v>
    <v>R.A.M.- Robotics</v>
    <v>100</v>
    <v>1</v>
    <v>None</v>
    <v>84</v>
    <v>0.04</v>
  </rv>
  <rv s="6">
    <v>R.A.M.- Robotics x 1</v>
    <v>14</v>
    <v>85</v>
    <v>24</v>
    <v>15</v>
  </rv>
  <rv s="0">
    <fb>2203</fb>
    <v>4</v>
  </rv>
  <rv s="1">
    <v>10</v>
    <v>8</v>
    <v>0</v>
    <v>Acolyte I</v>
  </rv>
  <rv s="3">
    <v>6</v>
  </rv>
  <rv s="4">
    <v>0</v>
    <v>Acolyte I</v>
    <v>1</v>
    <v>Plane</v>
    <v>2</v>
    <v>3</v>
    <v>3627.924082834365</v>
    <v>4381.24</v>
    <v>2000</v>
    <v>0</v>
    <v>Type</v>
    <v>Light Scout Drone</v>
    <v>0</v>
    <v>87</v>
    <v>88</v>
    <v>3</v>
    <v>3000</v>
    <v>Acolyte I</v>
    <v>1</v>
    <v>1</v>
    <v>4</v>
    <v>89</v>
    <v>5</v>
  </rv>
  <rv s="6">
    <v>Acolyte I x 1</v>
    <v>14</v>
    <v>90</v>
    <v>49</v>
    <v>0</v>
  </rv>
  <rv s="3">
    <v>7</v>
  </rv>
  <rv s="0">
    <fb>1</fb>
    <v>7</v>
  </rv>
  <rv s="12">
    <v>Acolyte II x 1 x 100%</v>
    <v>93</v>
    <v>14</v>
    <v>13</v>
  </rv>
  <rv s="3">
    <v>8</v>
  </rv>
  <rv s="0">
    <fb>5</fb>
    <v>6</v>
  </rv>
  <rv s="0">
    <fb>268</fb>
    <v>4</v>
  </rv>
  <rv s="0">
    <fb>3380</fb>
    <v>4</v>
  </rv>
  <rv s="1">
    <v>11</v>
    <v>8</v>
    <v>0</v>
    <v>Industry</v>
  </rv>
  <rv s="0">
    <fb>369</fb>
    <v>4</v>
  </rv>
  <rv s="7">
    <v>0</v>
    <v>Industry</v>
    <v>1</v>
    <v>Plane</v>
    <v>2</v>
    <v>3</v>
    <v>5985.5119658267722</v>
    <v>5702.61</v>
    <v>30000</v>
    <v>0</v>
    <v>Type</v>
    <v>Allows basic operation of factories. 4% reduction in manufacturing time per skill level.</v>
    <v>97</v>
    <v>98</v>
    <v>99</v>
    <v>100</v>
    <v>0</v>
    <v>Industry</v>
    <v>1</v>
    <v>1</v>
    <v>None</v>
    <v>0.01</v>
  </rv>
  <rv s="9">
    <v>Industry Level 5</v>
    <v>96</v>
    <v>101</v>
  </rv>
  <rv s="3">
    <v>9</v>
  </rv>
  <rv s="0">
    <fb>1500</fb>
    <v>4</v>
  </rv>
  <rv s="13">
    <v>6 materials, 3 skills, 1 product, time 1500</v>
    <v>92</v>
    <v>95</v>
    <v>103</v>
    <v>104</v>
  </rv>
  <rv s="0">
    <fb>1034</fb>
    <v>4</v>
  </rv>
  <rv s="0">
    <fb>9836</fb>
    <v>4</v>
  </rv>
  <rv s="1">
    <v>12</v>
    <v>8</v>
    <v>0</v>
    <v>Consumer Electronics</v>
  </rv>
  <rv s="0">
    <fb>1335</fb>
    <v>4</v>
  </rv>
  <rv s="7">
    <v>0</v>
    <v>Consumer Electronics</v>
    <v>1</v>
    <v>Plane</v>
    <v>2</v>
    <v>3</v>
    <v>5556.3481048869689</v>
    <v>11164.25</v>
    <v>230</v>
    <v>0</v>
    <v>Type</v>
    <v>Consumer electronics encompass a wide variety of individual goods, from entertainment media and personal computers to slave collars and children's toys.</v>
    <v>106</v>
    <v>107</v>
    <v>108</v>
    <v>109</v>
    <v>0</v>
    <v>Consumer Electronics</v>
    <v>1</v>
    <v>1</v>
    <v>None</v>
    <v>0.75</v>
  </rv>
  <rv s="6">
    <v>Consumer Electronics x 1</v>
    <v>14</v>
    <v>110</v>
    <v>70</v>
    <v>106</v>
  </rv>
  <rv s="0">
    <fb>3814</fb>
    <v>4</v>
  </rv>
  <rv s="1">
    <v>13</v>
    <v>8</v>
    <v>0</v>
    <v>Reports</v>
  </rv>
  <rv s="7">
    <v>0</v>
    <v>Reports</v>
    <v>1</v>
    <v>Plane</v>
    <v>2</v>
    <v>3</v>
    <v>38.158082661321664</v>
    <v>38.200000000000003</v>
    <v>30</v>
    <v>0</v>
    <v>Type</v>
    <v>These encoded reports may mean little to the untrained eye, but can prove valuable to the relevant institution.</v>
    <v>27</v>
    <v>112</v>
    <v>113</v>
    <v>30</v>
    <v>1</v>
    <v>Reports</v>
    <v>1</v>
    <v>1</v>
    <v>None</v>
    <v>0.1</v>
  </rv>
  <rv s="6">
    <v>Reports x 1</v>
    <v>14</v>
    <v>114</v>
    <v>24</v>
    <v>27</v>
  </rv>
  <rv s="3">
    <v>10</v>
  </rv>
  <rv s="0">
    <fb>3409</fb>
    <v>4</v>
  </rv>
  <rv s="1">
    <v>14</v>
    <v>8</v>
    <v>0</v>
    <v>Metallurgy</v>
  </rv>
  <rv s="7">
    <v>0</v>
    <v>Metallurgy</v>
    <v>1</v>
    <v>Plane</v>
    <v>2</v>
    <v>3</v>
    <v>451452.1109951149</v>
    <v>500000</v>
    <v>500000</v>
    <v>0</v>
    <v>Type</v>
    <v>Advanced knowledge of mineral composition. 5% Bonus to material efficiency research speed per skill level.</v>
    <v>35</v>
    <v>117</v>
    <v>118</v>
    <v>38</v>
    <v>0</v>
    <v>Metallurgy</v>
    <v>1</v>
    <v>1</v>
    <v>None</v>
    <v>0.01</v>
  </rv>
  <rv s="9">
    <v>Metallurgy Level 5</v>
    <v>96</v>
    <v>119</v>
  </rv>
  <rv s="3">
    <v>11</v>
  </rv>
  <rv s="0">
    <fb>525</fb>
    <v>4</v>
  </rv>
  <rv s="10">
    <v>3 materials, 3 skills, time 525</v>
    <v>116</v>
    <v>121</v>
    <v>122</v>
  </rv>
  <rv s="0">
    <fb>3403</fb>
    <v>4</v>
  </rv>
  <rv s="1">
    <v>15</v>
    <v>8</v>
    <v>0</v>
    <v>Research</v>
  </rv>
  <rv s="7">
    <v>0</v>
    <v>Research</v>
    <v>1</v>
    <v>Plane</v>
    <v>2</v>
    <v>3</v>
    <v>448094.492531422</v>
    <v>500000</v>
    <v>500000</v>
    <v>0</v>
    <v>Type</v>
    <v>Skill at researching more efficient production methods. 5% bonus to blueprint manufacturing time research per skill level.</v>
    <v>35</v>
    <v>124</v>
    <v>125</v>
    <v>38</v>
    <v>0</v>
    <v>Research</v>
    <v>1</v>
    <v>1</v>
    <v>None</v>
    <v>0.01</v>
  </rv>
  <rv s="9">
    <v>Research Level 5</v>
    <v>96</v>
    <v>126</v>
  </rv>
  <rv s="3">
    <v>12</v>
  </rv>
  <rv s="10">
    <v>3 materials, 3 skills, time 525</v>
    <v>116</v>
    <v>128</v>
    <v>122</v>
  </rv>
  <rv s="14">
    <v>0</v>
    <v>Acolyte II Blueprint</v>
    <v>2</v>
    <v>5</v>
    <v>20000000000</v>
    <v>47</v>
    <v>Blueprint</v>
    <v>48</v>
    <v>105</v>
    <v>10</v>
    <v>Acolyte II Blueprint</v>
    <v>123</v>
    <v>129</v>
  </rv>
  <rv s="15">
    <v>Acolyte II x 1</v>
    <v>14</v>
    <v>13</v>
  </rv>
  <rv s="15">
    <v>Acolyte I x 1</v>
    <v>14</v>
    <v>90</v>
  </rv>
  <rv s="0">
    <fb>428</fb>
    <v>4</v>
  </rv>
  <rv s="0">
    <fb>16659</fb>
    <v>4</v>
  </rv>
  <rv s="1">
    <v>16</v>
    <v>8</v>
    <v>0</v>
    <v>Carbon Polymers</v>
  </rv>
  <rv s="0">
    <fb>500</fb>
    <v>4</v>
  </rv>
  <rv s="7">
    <v>0</v>
    <v>Carbon Polymers</v>
    <v>1</v>
    <v>Plane</v>
    <v>2</v>
    <v>3</v>
    <v>2028.8181440644912</v>
    <v>3251.09</v>
    <v>8</v>
    <v>0</v>
    <v>Type</v>
    <v>A synthetic carbon compound created from raw hydrocarbons and silicate rock materials. Important ingredients in a variety of carbon- and gel-based composites.</v>
    <v>133</v>
    <v>134</v>
    <v>135</v>
    <v>136</v>
    <v>0</v>
    <v>Carbon Polymers</v>
    <v>1</v>
    <v>1</v>
    <v>None</v>
    <v>0.2</v>
  </rv>
  <rv s="15">
    <v>Carbon Polymers x 100</v>
    <v>0</v>
    <v>137</v>
  </rv>
  <rv s="0">
    <fb>16668</fb>
    <v>4</v>
  </rv>
  <rv s="1">
    <v>17</v>
    <v>8</v>
    <v>0</v>
    <v>Dysporite</v>
  </rv>
  <rv s="7">
    <v>0</v>
    <v>Dysporite</v>
    <v>1</v>
    <v>Plane</v>
    <v>2</v>
    <v>3</v>
    <v>14983.145679028132</v>
    <v>40321.980000000003</v>
    <v>320</v>
    <v>0</v>
    <v>Type</v>
    <v>Quicksilver mixed with dysprosium forms the soft but extremely resilient dysporite, an amalgamatic alloy which plays a key role in most advanced sensor and reactor technologies.</v>
    <v>133</v>
    <v>139</v>
    <v>140</v>
    <v>136</v>
    <v>0</v>
    <v>Dysporite</v>
    <v>1</v>
    <v>1</v>
    <v>None</v>
    <v>0.2</v>
  </rv>
  <rv s="15">
    <v>Dysporite x 100</v>
    <v>0</v>
    <v>141</v>
  </rv>
  <rv s="0">
    <fb>11</fb>
    <v>4</v>
  </rv>
  <rv s="0">
    <fb>429</fb>
    <v>4</v>
  </rv>
  <rv s="0">
    <fb>16679</fb>
    <v>4</v>
  </rv>
  <rv s="1">
    <v>18</v>
    <v>8</v>
    <v>0</v>
    <v>Fullerides</v>
  </rv>
  <rv s="0">
    <fb>499</fb>
    <v>4</v>
  </rv>
  <rv s="7">
    <v>0</v>
    <v>Fullerides</v>
    <v>1</v>
    <v>Plane</v>
    <v>2</v>
    <v>3</v>
    <v>653.30467700285669</v>
    <v>588.25</v>
    <v>230</v>
    <v>0</v>
    <v>Type</v>
    <v>Fullerides are highly superconductive materials used in capacitors, armor plating and weapons systems.</v>
    <v>144</v>
    <v>145</v>
    <v>146</v>
    <v>147</v>
    <v>0</v>
    <v>Fullerides</v>
    <v>1</v>
    <v>1</v>
    <v>None</v>
    <v>0.15</v>
  </rv>
  <rv s="15">
    <v>Fullerides x 11</v>
    <v>143</v>
    <v>148</v>
  </rv>
  <rv s="0">
    <fb>5</fb>
    <v>4</v>
  </rv>
  <rv s="0">
    <fb>1136</fb>
    <v>4</v>
  </rv>
  <rv s="0">
    <fb>4247</fb>
    <v>4</v>
  </rv>
  <rv s="1">
    <v>19</v>
    <v>8</v>
    <v>0</v>
    <v>Helium Fuel Block</v>
  </rv>
  <rv s="0">
    <fb>1870</fb>
    <v>4</v>
  </rv>
  <rv s="2">
    <v>Enriched Uranium x 4</v>
    <v>44</v>
    <v>4</v>
  </rv>
  <rv s="2">
    <v>Oxygen x 22</v>
    <v>3683</v>
    <v>22</v>
  </rv>
  <rv s="2">
    <v>Mechanical Parts x 4</v>
    <v>3689</v>
    <v>4</v>
  </rv>
  <rv s="2">
    <v>Coolant x 9</v>
    <v>9832</v>
    <v>9</v>
  </rv>
  <rv s="2">
    <v>Heavy Water x 170</v>
    <v>16272</v>
    <v>170</v>
  </rv>
  <rv s="2">
    <v>Liquid Ozone x 350</v>
    <v>16273</v>
    <v>350</v>
  </rv>
  <rv s="2">
    <v>Helium Isotopes x 450</v>
    <v>16274</v>
    <v>450</v>
  </rv>
  <rv s="2">
    <v>Strontium Clathrates x 20</v>
    <v>16275</v>
    <v>20</v>
  </rv>
  <rv s="3">
    <v>13</v>
  </rv>
  <rv s="5">
    <v>0</v>
    <v>Helium Fuel Block</v>
    <v>1</v>
    <v>Plane</v>
    <v>2</v>
    <v>3</v>
    <v>12633.539813165209</v>
    <v>17359.849999999999</v>
    <v>95</v>
    <v>0</v>
    <v>Type</v>
    <v>Frustrated with the inefficiencies involved in tracking multiple fuel types, Thukker logisticians pioneered the development of prepackaged fuel. In YC 111, after a successful trial period, they converted the Tribe's entire starbase network to use fuel blocks. Capsuleers were forced to wait for this innovation while CONCORD dithered over how to handle the transition period, but were finally granted clearance in YC 113.
This is a block of fuel designed for Amarr control towers and Standup service modules. Forty blocks are sufficient to run a standard large tower for one hour, while medium and small towers require twenty and ten blocks respectively over the same period.
Standup service modules are designed to be fit to Upwell structures such as the advanced Citadel structure line. These service modules consume fuel blocks while running and are capable of using any of the four fuel block types, for maximum convenience.</v>
    <v>151</v>
    <v>152</v>
    <v>153</v>
    <v>154</v>
    <v>0</v>
    <v>Helium Fuel Block</v>
    <v>40</v>
    <v>1</v>
    <v>None</v>
    <v>163</v>
    <v>5</v>
  </rv>
  <rv s="15">
    <v>Helium Fuel Block x 5</v>
    <v>150</v>
    <v>164</v>
  </rv>
  <rv s="0">
    <fb>4246</fb>
    <v>4</v>
  </rv>
  <rv s="1">
    <v>20</v>
    <v>8</v>
    <v>0</v>
    <v>Hydrogen Fuel Block</v>
  </rv>
  <rv s="2">
    <v>Hydrogen Isotopes x 450</v>
    <v>17889</v>
    <v>450</v>
  </rv>
  <rv s="3">
    <v>14</v>
  </rv>
  <rv s="5">
    <v>0</v>
    <v>Hydrogen Fuel Block</v>
    <v>1</v>
    <v>Plane</v>
    <v>2</v>
    <v>3</v>
    <v>15843.320475106611</v>
    <v>16752.560000000001</v>
    <v>95</v>
    <v>0</v>
    <v>Type</v>
    <v>Frustrated with the inefficiencies involved in tracking multiple fuel types, Thukker logisticians pioneered the development of prepackaged fuel. In YC 111, after a successful trial period, they converted the Tribe's entire starbase network to use fuel blocks. Capsuleers were forced to wait for this innovation while CONCORD dithered over how to handle the transition period, but were finally granted clearance in YC 113.
This is a block of fuel designed for Minmatar control towers and Standup service modules. Forty blocks are sufficient to run a standard large tower for one hour, while medium and small towers require twenty and ten blocks respectively over the same period.
Standup service modules are designed to be fit to Upwell structures such as the advanced Citadel structure line. These service modules consume fuel blocks while running and are capable of using any of the four fuel block types, for maximum convenience.</v>
    <v>151</v>
    <v>166</v>
    <v>167</v>
    <v>154</v>
    <v>0</v>
    <v>Hydrogen Fuel Block</v>
    <v>40</v>
    <v>1</v>
    <v>None</v>
    <v>169</v>
    <v>5</v>
  </rv>
  <rv s="15">
    <v>Hydrogen Fuel Block x 5</v>
    <v>150</v>
    <v>170</v>
  </rv>
  <rv s="0">
    <fb>16682</fb>
    <v>4</v>
  </rv>
  <rv s="1">
    <v>21</v>
    <v>8</v>
    <v>0</v>
    <v>Hypersynaptic Fibers</v>
  </rv>
  <rv s="7">
    <v>0</v>
    <v>Hypersynaptic Fibers</v>
    <v>1</v>
    <v>Plane</v>
    <v>2</v>
    <v>3</v>
    <v>2761.6221251372258</v>
    <v>9346.77</v>
    <v>2560</v>
    <v>0</v>
    <v>Type</v>
    <v>Whenever the transmission of visual or numerical data is a matter of life and death, the data network needs the fastest possible relay system. Hypersynaptic fibers, due to their immense frequency range and speed of conduction, have become the industry standard for sensor arrays and targeting systems.</v>
    <v>144</v>
    <v>172</v>
    <v>173</v>
    <v>147</v>
    <v>0</v>
    <v>Hypersynaptic Fibers</v>
    <v>1</v>
    <v>1</v>
    <v>None</v>
    <v>0.6</v>
  </rv>
  <rv s="15">
    <v>Hypersynaptic Fibers x 1</v>
    <v>14</v>
    <v>174</v>
  </rv>
  <rv s="15">
    <v>Laser Focusing Crystals x 1</v>
    <v>14</v>
    <v>63</v>
  </rv>
  <rv s="0">
    <fb>4051</fb>
    <v>4</v>
  </rv>
  <rv s="1">
    <v>22</v>
    <v>8</v>
    <v>0</v>
    <v>Nitrogen Fuel Block</v>
  </rv>
  <rv s="2">
    <v>Nitrogen Isotopes x 450</v>
    <v>17888</v>
    <v>450</v>
  </rv>
  <rv s="3">
    <v>15</v>
  </rv>
  <rv s="5">
    <v>0</v>
    <v>Nitrogen Fuel Block</v>
    <v>1</v>
    <v>Plane</v>
    <v>2</v>
    <v>3</v>
    <v>9850.9959614929321</v>
    <v>17094.080000000002</v>
    <v>95</v>
    <v>0</v>
    <v>Type</v>
    <v>Frustrated with the inefficiencies involved in tracking multiple fuel types, Thukker logisticians pioneered the development of prepackaged fuel. In YC 111, after a successful trial period, they converted the Tribe's entire starbase network to use fuel blocks. Capsuleers were forced to wait for this innovation while CONCORD dithered over how to handle the transition period, but were finally granted clearance in YC 113.
This is a block of fuel designed for Caldari control towers and Standup service modules. Forty blocks are sufficient to run a standard large tower for one hour, while medium and small towers require twenty and ten blocks respectively over the same period.
Standup service modules are designed to be fit to Upwell structures such as the advanced Citadel structure line. These service modules consume fuel blocks while running and are capable of using any of the four fuel block types, for maximum convenience.</v>
    <v>151</v>
    <v>177</v>
    <v>178</v>
    <v>154</v>
    <v>0</v>
    <v>Nitrogen Fuel Block</v>
    <v>40</v>
    <v>1</v>
    <v>None</v>
    <v>180</v>
    <v>5</v>
  </rv>
  <rv s="15">
    <v>Nitrogen Fuel Block x 5</v>
    <v>150</v>
    <v>181</v>
  </rv>
  <rv s="0">
    <fb>4312</fb>
    <v>4</v>
  </rv>
  <rv s="1">
    <v>23</v>
    <v>8</v>
    <v>0</v>
    <v>Oxygen Fuel Block</v>
  </rv>
  <rv s="2">
    <v>Oxygen Isotopes x 450</v>
    <v>17887</v>
    <v>450</v>
  </rv>
  <rv s="3">
    <v>16</v>
  </rv>
  <rv s="5">
    <v>0</v>
    <v>Oxygen Fuel Block</v>
    <v>1</v>
    <v>Plane</v>
    <v>2</v>
    <v>3</v>
    <v>19068.534983227149</v>
    <v>16589.189999999999</v>
    <v>95</v>
    <v>0</v>
    <v>Type</v>
    <v>Frustrated with the inefficiencies involved in tracking multiple fuel types, Thukker logisticians pioneered the development of prepackaged fuel. In YC 111, after a successful trial period, they converted the Tribe's entire starbase network to use fuel blocks. Capsuleers were forced to wait for this innovation while CONCORD dithered over how to handle the transition period, but were finally granted clearance in YC 113.
This is a block of fuel designed for Gallente control towers  and Standup service modules. Forty blocks are sufficient to run a standard large tower for one hour, while medium and small towers require twenty and ten blocks respectively over the same period.
Standup service modules are designed to be fit to Upwell structures such as the advanced Citadel structure line. These service modules consume fuel blocks while running and are capable of using any of the four fuel block types, for maximum convenience.</v>
    <v>151</v>
    <v>183</v>
    <v>184</v>
    <v>154</v>
    <v>0</v>
    <v>Oxygen Fuel Block</v>
    <v>40</v>
    <v>1</v>
    <v>None</v>
    <v>186</v>
    <v>5</v>
  </rv>
  <rv s="15">
    <v>Oxygen Fuel Block x 5</v>
    <v>150</v>
    <v>187</v>
  </rv>
  <rv s="0">
    <fb>16662</fb>
    <v>4</v>
  </rv>
  <rv s="1">
    <v>24</v>
    <v>8</v>
    <v>0</v>
    <v>Platinum Technite</v>
  </rv>
  <rv s="7">
    <v>0</v>
    <v>Platinum Technite</v>
    <v>1</v>
    <v>Plane</v>
    <v>2</v>
    <v>3</v>
    <v>14745.620844999785</v>
    <v>10322.16</v>
    <v>80</v>
    <v>0</v>
    <v>Type</v>
    <v>An intensely resilient alloy composed of platinum and technetium. Highly sought-after in the machinery and armament industries.</v>
    <v>133</v>
    <v>189</v>
    <v>190</v>
    <v>136</v>
    <v>0</v>
    <v>Platinum Technite</v>
    <v>1</v>
    <v>1</v>
    <v>None</v>
    <v>0.2</v>
  </rv>
  <rv s="15">
    <v>Platinum Technite x 100</v>
    <v>0</v>
    <v>191</v>
  </rv>
  <rv s="15">
    <v>R.A.M.- Robotics x 1</v>
    <v>14</v>
    <v>85</v>
  </rv>
  <rv s="0">
    <fb>16657</fb>
    <v>4</v>
  </rv>
  <rv s="1">
    <v>25</v>
    <v>8</v>
    <v>0</v>
    <v>Rolled Tungsten Alloy</v>
  </rv>
  <rv s="7">
    <v>0</v>
    <v>Rolled Tungsten Alloy</v>
    <v>1</v>
    <v>Plane</v>
    <v>2</v>
    <v>3</v>
    <v>4802.9346750013556</v>
    <v>9605.64</v>
    <v>40</v>
    <v>0</v>
    <v>Type</v>
    <v>An extremely strong compound, made from tungsten rolled in a sheath of platinum. A crucial component in the creation of carbides which have a wide field of utility in the manufacture of various equipment.</v>
    <v>133</v>
    <v>194</v>
    <v>195</v>
    <v>136</v>
    <v>0</v>
    <v>Rolled Tungsten Alloy</v>
    <v>1</v>
    <v>1</v>
    <v>None</v>
    <v>0.2</v>
  </rv>
  <rv s="15">
    <v>Rolled Tungsten Alloy x 100</v>
    <v>0</v>
    <v>196</v>
  </rv>
  <rv s="0">
    <fb>16664</fb>
    <v>4</v>
  </rv>
  <rv s="1">
    <v>26</v>
    <v>8</v>
    <v>0</v>
    <v>Solerium</v>
  </rv>
  <rv s="7">
    <v>0</v>
    <v>Solerium</v>
    <v>1</v>
    <v>Plane</v>
    <v>2</v>
    <v>3</v>
    <v>4684.2697183995797</v>
    <v>8302.35</v>
    <v>120</v>
    <v>0</v>
    <v>Type</v>
    <v>When chromium and caesium are combined with raw silicates in the proper proportions, Solerium is created. Since its initial discovery, Solerium's uniquely shifting dark-to-bright red hue has prompted poet and musician alike to create hymns in praise of its uniquely shifting deep red hue.</v>
    <v>133</v>
    <v>198</v>
    <v>199</v>
    <v>136</v>
    <v>0</v>
    <v>Solerium</v>
    <v>1</v>
    <v>1</v>
    <v>None</v>
    <v>0.2</v>
  </rv>
  <rv s="15">
    <v>Solerium x 100</v>
    <v>0</v>
    <v>200</v>
  </rv>
  <rv s="0">
    <fb>16661</fb>
    <v>4</v>
  </rv>
  <rv s="1">
    <v>27</v>
    <v>8</v>
    <v>0</v>
    <v>Sulfuric Acid</v>
  </rv>
  <rv s="7">
    <v>0</v>
    <v>Sulfuric Acid</v>
    <v>1</v>
    <v>Plane</v>
    <v>2</v>
    <v>3</v>
    <v>2721.7346714363907</v>
    <v>2467.25</v>
    <v>8</v>
    <v>0</v>
    <v>Type</v>
    <v>A strong mineral acid, used in many chemical reactions and production processes. One of the most widely used chemicals in history.</v>
    <v>133</v>
    <v>202</v>
    <v>203</v>
    <v>136</v>
    <v>0</v>
    <v>Sulfuric Acid</v>
    <v>1</v>
    <v>1</v>
    <v>None</v>
    <v>0.2</v>
  </rv>
  <rv s="15">
    <v>Sulfuric Acid x 100</v>
    <v>0</v>
    <v>204</v>
  </rv>
  <rv s="0">
    <fb>31</fb>
    <v>4</v>
  </rv>
  <rv s="0">
    <fb>16672</fb>
    <v>4</v>
  </rv>
  <rv s="1">
    <v>28</v>
    <v>8</v>
    <v>0</v>
    <v>Tungsten Carbide</v>
  </rv>
  <rv s="7">
    <v>0</v>
    <v>Tungsten Carbide</v>
    <v>1</v>
    <v>Plane</v>
    <v>2</v>
    <v>3</v>
    <v>72.282706120695309</v>
    <v>147.63</v>
    <v>10</v>
    <v>0</v>
    <v>Type</v>
    <v>Tungsten Carbide is a much-used composite, greatly favored by the Amarrians for construction of their advanced technologies.</v>
    <v>144</v>
    <v>207</v>
    <v>208</v>
    <v>147</v>
    <v>0</v>
    <v>Tungsten Carbide</v>
    <v>1</v>
    <v>1</v>
    <v>None</v>
    <v>0.01</v>
  </rv>
  <rv s="15">
    <v>Tungsten Carbide x 31</v>
    <v>206</v>
    <v>209</v>
  </rv>
  <rv s="0">
    <fb>17959</fb>
    <v>4</v>
  </rv>
  <rv s="1">
    <v>29</v>
    <v>8</v>
    <v>0</v>
    <v>Vanadium Hafnite</v>
  </rv>
  <rv s="7">
    <v>0</v>
    <v>Vanadium Hafnite</v>
    <v>1</v>
    <v>Plane</v>
    <v>2</v>
    <v>3</v>
    <v>3005.8571467909878</v>
    <v>14686.63</v>
    <v>80</v>
    <v>0</v>
    <v>Type</v>
    <v>A stable binary compound composed of vanadium and hafnium. Performs a variety of catalytic functions, and is an important intermediate for more complex construction processes.</v>
    <v>133</v>
    <v>211</v>
    <v>212</v>
    <v>136</v>
    <v>0</v>
    <v>Vanadium Hafnite</v>
    <v>1</v>
    <v>1</v>
    <v>None</v>
    <v>0.2</v>
  </rv>
  <rv s="15">
    <v>Vanadium Hafnite x 100</v>
    <v>0</v>
    <v>213</v>
  </rv>
  <rv s="3">
    <v>17</v>
  </rv>
  <rv s="0">
    <fb>2989</fb>
    <v>4</v>
  </rv>
  <rv s="15">
    <v>Fullerides x 2989</v>
    <v>216</v>
    <v>148</v>
  </rv>
  <rv s="0">
    <fb>30</fb>
    <v>4</v>
  </rv>
  <rv s="15">
    <v>Helium Fuel Block x 30</v>
    <v>218</v>
    <v>164</v>
  </rv>
  <rv s="0">
    <fb>35</fb>
    <v>4</v>
  </rv>
  <rv s="15">
    <v>Hydrogen Fuel Block x 35</v>
    <v>220</v>
    <v>170</v>
  </rv>
  <rv s="0">
    <fb>749</fb>
    <v>4</v>
  </rv>
  <rv s="15">
    <v>Hypersynaptic Fibers x 749</v>
    <v>222</v>
    <v>174</v>
  </rv>
  <rv s="0">
    <fb>15</fb>
    <v>4</v>
  </rv>
  <rv s="15">
    <v>Nitrogen Fuel Block x 15</v>
    <v>224</v>
    <v>181</v>
  </rv>
  <rv s="15">
    <v>Oxygen Fuel Block x 30</v>
    <v>218</v>
    <v>187</v>
  </rv>
  <rv s="0">
    <fb>99</fb>
    <v>4</v>
  </rv>
  <rv s="15">
    <v>R.A.M.- Robotics x 99</v>
    <v>227</v>
    <v>85</v>
  </rv>
  <rv s="0">
    <fb>9969</fb>
    <v>4</v>
  </rv>
  <rv s="15">
    <v>Tungsten Carbide x 9969</v>
    <v>229</v>
    <v>209</v>
  </rv>
  <rv s="3">
    <v>18</v>
  </rv>
  <rv s="0">
    <fb>427</fb>
    <v>4</v>
  </rv>
  <rv s="0">
    <fb>16634</fb>
    <v>4</v>
  </rv>
  <rv s="1">
    <v>30</v>
    <v>8</v>
    <v>0</v>
    <v>Atmospheric Gases</v>
  </rv>
  <rv s="0">
    <fb>501</fb>
    <v>4</v>
  </rv>
  <rv s="7">
    <v>0</v>
    <v>Atmospheric Gases</v>
    <v>1</v>
    <v>Plane</v>
    <v>2</v>
    <v>3</v>
    <v>459.84018778468959</v>
    <v>1810.12</v>
    <v>2</v>
    <v>0</v>
    <v>Type</v>
    <v>Nitrogen, oxygen, neon, helium, xenon, methane, nitrous oxide, ozone - a host of trapped vapours that can be used to catalyze numerous chemical processes.</v>
    <v>232</v>
    <v>233</v>
    <v>234</v>
    <v>235</v>
    <v>0</v>
    <v>Atmospheric Gases</v>
    <v>1</v>
    <v>1</v>
    <v>None</v>
    <v>0.05</v>
  </rv>
  <rv s="15">
    <v>Atmospheric Gases x 100</v>
    <v>0</v>
    <v>236</v>
  </rv>
  <rv s="0">
    <fb>16647</fb>
    <v>4</v>
  </rv>
  <rv s="1">
    <v>31</v>
    <v>8</v>
    <v>0</v>
    <v>Caesium</v>
  </rv>
  <rv s="7">
    <v>0</v>
    <v>Caesium</v>
    <v>1</v>
    <v>Plane</v>
    <v>2</v>
    <v>3</v>
    <v>4204.8780107065122</v>
    <v>6031.6</v>
    <v>64</v>
    <v>0</v>
    <v>Type</v>
    <v>A golden Alkali metal used primarily in propulsion systems. Also performs a variety of catalytic functions in the nuclear and photoelectric arenas.</v>
    <v>232</v>
    <v>238</v>
    <v>239</v>
    <v>235</v>
    <v>1544</v>
    <v>Caesium</v>
    <v>1</v>
    <v>1</v>
    <v>None</v>
    <v>0.05</v>
  </rv>
  <rv s="15">
    <v>Caesium x 100</v>
    <v>0</v>
    <v>240</v>
  </rv>
  <rv s="0">
    <fb>16641</fb>
    <v>4</v>
  </rv>
  <rv s="1">
    <v>32</v>
    <v>8</v>
    <v>0</v>
    <v>Chromium</v>
  </rv>
  <rv s="7">
    <v>0</v>
    <v>Chromium</v>
    <v>1</v>
    <v>Plane</v>
    <v>2</v>
    <v>3</v>
    <v>4928.9793037044301</v>
    <v>9240.82</v>
    <v>16</v>
    <v>0</v>
    <v>Type</v>
    <v>A steel-gray, lustrous metal with a wide variety of applications. Commonly used as a catalyst for chemical processes.</v>
    <v>232</v>
    <v>242</v>
    <v>243</v>
    <v>235</v>
    <v>4290</v>
    <v>Chromium</v>
    <v>1</v>
    <v>1</v>
    <v>None</v>
    <v>0.05</v>
  </rv>
  <rv s="15">
    <v>Chromium x 100</v>
    <v>0</v>
    <v>244</v>
  </rv>
  <rv s="0">
    <fb>36</fb>
    <v>4</v>
  </rv>
  <rv s="0">
    <fb>9832</fb>
    <v>4</v>
  </rv>
  <rv s="1">
    <v>33</v>
    <v>8</v>
    <v>0</v>
    <v>Coolant</v>
  </rv>
  <rv s="7">
    <v>0</v>
    <v>Coolant</v>
    <v>1</v>
    <v>Plane</v>
    <v>2</v>
    <v>3</v>
    <v>7284.1053603342789</v>
    <v>10740.1</v>
    <v>1000</v>
    <v>0</v>
    <v>Type</v>
    <v>This specially blended fluid is ideal for transferring thermal energy away from sensitive machinery or computer components, rerouting it to heat sinks so it can be eliminated from the system.</v>
    <v>106</v>
    <v>247</v>
    <v>248</v>
    <v>109</v>
    <v>0</v>
    <v>Coolant</v>
    <v>1</v>
    <v>1</v>
    <v>None</v>
    <v>0.75</v>
  </rv>
  <rv s="15">
    <v>Coolant x 36</v>
    <v>246</v>
    <v>249</v>
  </rv>
  <rv s="0">
    <fb>16650</fb>
    <v>4</v>
  </rv>
  <rv s="1">
    <v>34</v>
    <v>8</v>
    <v>0</v>
    <v>Dysprosium</v>
  </rv>
  <rv s="7">
    <v>0</v>
    <v>Dysprosium</v>
    <v>1</v>
    <v>Plane</v>
    <v>2</v>
    <v>3</v>
    <v>13888.748608280766</v>
    <v>75489.77</v>
    <v>256</v>
    <v>0</v>
    <v>Type</v>
    <v>A relatively rare soft metal, easily dissolvable in mineral acids. Used primarily in the production of laser materials.</v>
    <v>232</v>
    <v>251</v>
    <v>252</v>
    <v>235</v>
    <v>8550</v>
    <v>Dysprosium</v>
    <v>1</v>
    <v>1</v>
    <v>None</v>
    <v>0.05</v>
  </rv>
  <rv s="15">
    <v>Dysprosium x 100</v>
    <v>0</v>
    <v>253</v>
  </rv>
  <rv s="0">
    <fb>16</fb>
    <v>4</v>
  </rv>
  <rv s="0">
    <fb>44</fb>
    <v>4</v>
  </rv>
  <rv s="1">
    <v>35</v>
    <v>8</v>
    <v>0</v>
    <v>Enriched Uranium</v>
  </rv>
  <rv s="7">
    <v>0</v>
    <v>Enriched Uranium</v>
    <v>1</v>
    <v>Plane</v>
    <v>2</v>
    <v>3</v>
    <v>6524.2938811979257</v>
    <v>12158.81</v>
    <v>5000</v>
    <v>0</v>
    <v>Type</v>
    <v>Enriched Uranium is used in many kinds of manufacturing and as a fuel, making it a steady trade commodity. Enriched Uranium is generally manufactured by combining standard semiconductor PVD methods with ionic separation by means of mass spectrometry.</v>
    <v>106</v>
    <v>256</v>
    <v>257</v>
    <v>109</v>
    <v>0</v>
    <v>Enriched Uranium</v>
    <v>1</v>
    <v>1</v>
    <v>None</v>
    <v>0.75</v>
  </rv>
  <rv s="15">
    <v>Enriched Uranium x 16</v>
    <v>255</v>
    <v>258</v>
  </rv>
  <rv s="0">
    <fb>16635</fb>
    <v>4</v>
  </rv>
  <rv s="1">
    <v>36</v>
    <v>8</v>
    <v>0</v>
    <v>Evaporite Deposits</v>
  </rv>
  <rv s="7">
    <v>0</v>
    <v>Evaporite Deposits</v>
    <v>1</v>
    <v>Plane</v>
    <v>2</v>
    <v>3</v>
    <v>439.81679906852378</v>
    <v>1823.06</v>
    <v>2</v>
    <v>0</v>
    <v>Type</v>
    <v>Deposits formed by the precipitation of mineral-rich water. Usable for many purposes, mostly as building-block components for more complex materials.</v>
    <v>232</v>
    <v>260</v>
    <v>261</v>
    <v>235</v>
    <v>0</v>
    <v>Evaporite Deposits</v>
    <v>1</v>
    <v>1</v>
    <v>None</v>
    <v>0.05</v>
  </rv>
  <rv s="15">
    <v>Evaporite Deposits x 100</v>
    <v>0</v>
    <v>262</v>
  </rv>
  <rv s="15">
    <v>Guidance Systems x 1</v>
    <v>14</v>
    <v>69</v>
  </rv>
  <rv s="0">
    <fb>16648</fb>
    <v>4</v>
  </rv>
  <rv s="1">
    <v>37</v>
    <v>8</v>
    <v>0</v>
    <v>Hafnium</v>
  </rv>
  <rv s="7">
    <v>0</v>
    <v>Hafnium</v>
    <v>1</v>
    <v>Plane</v>
    <v>2</v>
    <v>3</v>
    <v>2877.3001107083674</v>
    <v>19935.28</v>
    <v>64</v>
    <v>0</v>
    <v>Type</v>
    <v>A silvery, corrosion-resistant metal used in various metal alloys and, to a lesser extent, in hybrid weapons systems.</v>
    <v>232</v>
    <v>265</v>
    <v>266</v>
    <v>235</v>
    <v>10640</v>
    <v>Hafnium</v>
    <v>1</v>
    <v>1</v>
    <v>None</v>
    <v>0.05</v>
  </rv>
  <rv s="15">
    <v>Hafnium x 100</v>
    <v>0</v>
    <v>267</v>
  </rv>
  <rv s="0">
    <fb>680</fb>
    <v>4</v>
  </rv>
  <rv s="0">
    <fb>423</fb>
    <v>4</v>
  </rv>
  <rv s="0">
    <fb>16272</fb>
    <v>4</v>
  </rv>
  <rv s="1">
    <v>38</v>
    <v>8</v>
    <v>0</v>
    <v>Heavy Water</v>
  </rv>
  <rv s="0">
    <fb>1033</fb>
    <v>4</v>
  </rv>
  <rv s="7">
    <v>0</v>
    <v>Heavy Water</v>
    <v>1</v>
    <v>Plane</v>
    <v>2</v>
    <v>3</v>
    <v>105.59790332409584</v>
    <v>129.85</v>
    <v>1000</v>
    <v>0</v>
    <v>Type</v>
    <v>Dideuterium oxide. Water with significant nuclear properties which make it extremely effective as a neutron moderator in various types of power reactors. One of the materials required to keep Control Towers online.
May be obtained by reprocessing the following ice ores:
1.0 security status solar system or lower:
Blue Ice
Clear Icicle
Glacial Mass
White Glaze
0.3 security status solar system or lower:
Glare Crust
0.1 security status solar system or lower:
Dark Glitter
0.0 security status solar system or lower:
Enriched Clear Icicle
Gelidus
Krystallos
Pristine White Glaze
Smooth Glacial Mass
Thick Blue Ice</v>
    <v>270</v>
    <v>271</v>
    <v>272</v>
    <v>273</v>
    <v>0</v>
    <v>Heavy Water</v>
    <v>1</v>
    <v>1</v>
    <v>None</v>
    <v>0.4</v>
  </rv>
  <rv s="15">
    <v>Heavy Water x 680</v>
    <v>269</v>
    <v>274</v>
  </rv>
  <rv s="0">
    <fb>450</fb>
    <v>4</v>
  </rv>
  <rv s="0">
    <fb>16274</fb>
    <v>4</v>
  </rv>
  <rv s="1">
    <v>39</v>
    <v>8</v>
    <v>0</v>
    <v>Helium Isotopes</v>
  </rv>
  <rv s="7">
    <v>0</v>
    <v>Helium Isotopes</v>
    <v>1</v>
    <v>Plane</v>
    <v>2</v>
    <v>3</v>
    <v>428.0767146582109</v>
    <v>546.91</v>
    <v>1000</v>
    <v>0</v>
    <v>Type</v>
    <v>The Helium-3 isotope is extremely sought-after for use in fusion processes, and also has various applications in the fields of cryogenics and machine cooling. One of the materials required to keep Amarr Control Towers online.
May be obtained by reprocessing the following ice ores:
1.0 security status solar system or lower:
Clear Icicle
0.0 security status solar system or lower:
Enriched Clear Icicle</v>
    <v>270</v>
    <v>277</v>
    <v>278</v>
    <v>273</v>
    <v>0</v>
    <v>Helium Isotopes</v>
    <v>1</v>
    <v>1</v>
    <v>None</v>
    <v>0.03</v>
  </rv>
  <rv s="15">
    <v>Helium Isotopes x 450</v>
    <v>276</v>
    <v>279</v>
  </rv>
  <rv s="0">
    <fb>16633</fb>
    <v>4</v>
  </rv>
  <rv s="1">
    <v>40</v>
    <v>8</v>
    <v>0</v>
    <v>Hydrocarbons</v>
  </rv>
  <rv s="7">
    <v>0</v>
    <v>Hydrocarbons</v>
    <v>1</v>
    <v>Plane</v>
    <v>2</v>
    <v>3</v>
    <v>119.09019199895914</v>
    <v>2435.7800000000002</v>
    <v>2</v>
    <v>0</v>
    <v>Type</v>
    <v>Raw fossil fuels such as petroleum and mineral oil. Hydrocarbons are crucial building blocks in the production of organic chemicals, plastics and waxes, and are thus one of the most useful materials harvestable from any source.</v>
    <v>232</v>
    <v>281</v>
    <v>282</v>
    <v>235</v>
    <v>0</v>
    <v>Hydrocarbons</v>
    <v>1</v>
    <v>1</v>
    <v>None</v>
    <v>0.05</v>
  </rv>
  <rv s="15">
    <v>Hydrocarbons x 100</v>
    <v>0</v>
    <v>283</v>
  </rv>
  <rv s="0">
    <fb>17889</fb>
    <v>4</v>
  </rv>
  <rv s="1">
    <v>41</v>
    <v>8</v>
    <v>0</v>
    <v>Hydrogen Isotopes</v>
  </rv>
  <rv s="16">
    <v>0</v>
    <v>Hydrogen Isotopes</v>
    <v>1</v>
    <v>Plane</v>
    <v>2</v>
    <v>3</v>
    <v>458.52138245574241</v>
    <v>464.35</v>
    <v>None</v>
    <v>0</v>
    <v>Type</v>
    <v>Hydrogen-2, otherwise known as Deuterium. Due to its unique properties the hydrogen-2 isotope is able to very effectively fuse with other atoms. Useful in a variety of nuclear scenarios, and an essential material for the maintenance of Minmatar Control Towers.
May be obtained by reprocessing the following ice ores:
1.0 security status solar system or lower:
Glacial Mass
0.0 security status solar system or lower:
Smooth Glacial Mass</v>
    <v>270</v>
    <v>285</v>
    <v>286</v>
    <v>273</v>
    <v>0</v>
    <v>Hydrogen Isotopes</v>
    <v>1</v>
    <v>1</v>
    <v>None</v>
    <v>0.03</v>
  </rv>
  <rv s="15">
    <v>Hydrogen Isotopes x 450</v>
    <v>276</v>
    <v>287</v>
  </rv>
  <rv s="0">
    <fb>82</fb>
    <v>4</v>
  </rv>
  <rv s="0">
    <fb>37</fb>
    <v>4</v>
  </rv>
  <rv s="1">
    <v>42</v>
    <v>8</v>
    <v>0</v>
    <v>Isogen</v>
  </rv>
  <rv s="7">
    <v>0</v>
    <v>Isogen</v>
    <v>1</v>
    <v>Plane</v>
    <v>2</v>
    <v>3</v>
    <v>92.208350383800521</v>
    <v>430.11</v>
    <v>128</v>
    <v>0</v>
    <v>Type</v>
    <v>Light-bluish crystal, formed by intense pressure deep within large asteroids and moons. Used in electronic and weapon manufacturing. Only found in abundance in a few areas.
May be obtained by reprocessing the following ores and their variations:
Low security status star systems:
Omber, Kernite, Hemorphite, Gneiss, Dark Ochre
Null security status star systems:
Kernite
Wormhole systems:
Omber, Kernite, Gneiss
It is also present in huge amounts in rare ores like Spodumain, Bezdnacine and Rakovene.
The rare ore Ytirium also contains significant quantities and is found primarily in nullsec and W-space systems containing A0 (Blue Small) stars, as well as surveyed locations on the borders of empire and nullsec space.</v>
    <v>49</v>
    <v>290</v>
    <v>291</v>
    <v>52</v>
    <v>0</v>
    <v>Isogen</v>
    <v>1</v>
    <v>1</v>
    <v>None</v>
    <v>0.01</v>
  </rv>
  <rv s="15">
    <v>Isogen x 82</v>
    <v>289</v>
    <v>292</v>
  </rv>
  <rv s="0">
    <fb>1400</fb>
    <v>4</v>
  </rv>
  <rv s="0">
    <fb>16273</fb>
    <v>4</v>
  </rv>
  <rv s="1">
    <v>43</v>
    <v>8</v>
    <v>0</v>
    <v>Liquid Ozone</v>
  </rv>
  <rv s="7">
    <v>0</v>
    <v>Liquid Ozone</v>
    <v>1</v>
    <v>Plane</v>
    <v>2</v>
    <v>3</v>
    <v>168.41567969036339</v>
    <v>160.85</v>
    <v>1000</v>
    <v>0</v>
    <v>Type</v>
    <v>Liquid Ozone is used as a cleaning and disinfectant substance, and plays a vital role in ensuring the smooth day-to-day operation of a starbase. One of the materials required to keep Control Towers online.
May be obtained by reprocessing the following ice ores:
1.0 security status solar system or lower:
Blue Ice
Clear Icicle
Glacial Mass
White Glaze
0.3 security status solar system or lower:
Glare Crust
0.1 security status solar system or lower:
Dark Glitter
0.0 security status solar system or lower:
Enriched Clear Icicle
Gelidus
Krystallos
Pristine White Glaze
Smooth Glacial Mass
Thick Blue Ice</v>
    <v>270</v>
    <v>295</v>
    <v>296</v>
    <v>273</v>
    <v>0</v>
    <v>Liquid Ozone</v>
    <v>1</v>
    <v>1</v>
    <v>None</v>
    <v>0.4</v>
  </rv>
  <rv s="15">
    <v>Liquid Ozone x 1400</v>
    <v>294</v>
    <v>297</v>
  </rv>
  <rv s="0">
    <fb>3689</fb>
    <v>4</v>
  </rv>
  <rv s="1">
    <v>44</v>
    <v>8</v>
    <v>0</v>
    <v>Mechanical Parts</v>
  </rv>
  <rv s="8">
    <v>0</v>
    <v>Mechanical Parts</v>
    <v>1</v>
    <v>Plane</v>
    <v>2</v>
    <v>3</v>
    <v>6315.3051939843117</v>
    <v>11496.42</v>
    <v>600</v>
    <v>0</v>
    <v>Type</v>
    <v>These basic elements of all mechanical hardware can come in virtually any shape and size, although composite or modular functionality is highly advantageous in today's competitive market. Factories and manufacturers take these parts and assemble them into finished products, which are then sold on the market.</v>
    <v>106</v>
    <v>299</v>
    <v>300</v>
    <v>109</v>
    <v>0</v>
    <v>Mechanical Parts</v>
    <v>1</v>
    <v>1</v>
    <v>4</v>
    <v>0.75</v>
  </rv>
  <rv s="15">
    <v>Mechanical Parts x 16</v>
    <v>255</v>
    <v>301</v>
  </rv>
  <rv s="0">
    <fb>16646</fb>
    <v>4</v>
  </rv>
  <rv s="1">
    <v>45</v>
    <v>8</v>
    <v>0</v>
    <v>Mercury</v>
  </rv>
  <rv s="7">
    <v>0</v>
    <v>Mercury</v>
    <v>1</v>
    <v>Plane</v>
    <v>2</v>
    <v>3</v>
    <v>5710.1782630651596</v>
    <v>6295.9</v>
    <v>64</v>
    <v>0</v>
    <v>Type</v>
    <v>Also known as quicksilver, mercury is a silvery liquid metal whose primary characteristic is the ease with which it forms amalgamatic alloys with other metals. It is therefore extremely useful as a base-block component.</v>
    <v>232</v>
    <v>303</v>
    <v>304</v>
    <v>235</v>
    <v>10826</v>
    <v>Mercury</v>
    <v>1</v>
    <v>1</v>
    <v>None</v>
    <v>0.05</v>
  </rv>
  <rv s="15">
    <v>Mercury x 100</v>
    <v>0</v>
    <v>305</v>
  </rv>
  <rv s="0">
    <fb>226</fb>
    <v>4</v>
  </rv>
  <rv s="1">
    <v>46</v>
    <v>8</v>
    <v>0</v>
    <v>Mexallon</v>
  </rv>
  <rv s="7">
    <v>0</v>
    <v>Mexallon</v>
    <v>1</v>
    <v>Plane</v>
    <v>2</v>
    <v>3</v>
    <v>38.508973100146569</v>
    <v>54.02</v>
    <v>32</v>
    <v>0</v>
    <v>Type</v>
    <v>Very flexible metallic mineral, dull to bright silvery green in color. Can be mixed with Tritanium to make extremely hard alloys or it can be used by itself for various purposes. Fairly common in most regions.
May be obtained by reprocessing the following ores and their variations:
High security status star systems:
Pyroxeres, Plagioclase
Low security status star systems:
Pyroxeres, Kernite, Jaspet, Gneiss, Dark Ochre, Crokite
Null security status star systems:
Pyroxeres, Kernite, Bistot, Arkonor
Wormhole systems:
Pyroxeres, Kernite, Gneiss, Bistot, Arkonor</v>
    <v>49</v>
    <v>246</v>
    <v>308</v>
    <v>52</v>
    <v>0</v>
    <v>Mexallon</v>
    <v>1</v>
    <v>1</v>
    <v>None</v>
    <v>0.01</v>
  </rv>
  <rv s="15">
    <v>Mexallon x 226</v>
    <v>307</v>
    <v>309</v>
  </rv>
  <rv s="15">
    <v>Morphite x 1</v>
    <v>14</v>
    <v>53</v>
  </rv>
  <rv s="0">
    <fb>17888</fb>
    <v>4</v>
  </rv>
  <rv s="1">
    <v>47</v>
    <v>8</v>
    <v>0</v>
    <v>Nitrogen Isotopes</v>
  </rv>
  <rv s="16">
    <v>0</v>
    <v>Nitrogen Isotopes</v>
    <v>1</v>
    <v>Plane</v>
    <v>2</v>
    <v>3</v>
    <v>590.73085939006569</v>
    <v>614.98</v>
    <v>None</v>
    <v>0</v>
    <v>Type</v>
    <v>Nitrogen-14 is a stable, non-radioactive isotope, crucial for maintenance of Caldari Control Towers.
May be obtained by reprocessing the following ice ores:
1.0 security status solar system or lower:
White Glaze
0.0 security status solar system or lower:
Pristine White Glaze</v>
    <v>270</v>
    <v>312</v>
    <v>313</v>
    <v>273</v>
    <v>0</v>
    <v>Nitrogen Isotopes</v>
    <v>1</v>
    <v>1</v>
    <v>None</v>
    <v>0.03</v>
  </rv>
  <rv s="15">
    <v>Nitrogen Isotopes x 450</v>
    <v>276</v>
    <v>314</v>
  </rv>
  <rv s="0">
    <fb>38</fb>
    <v>4</v>
  </rv>
  <rv s="1">
    <v>48</v>
    <v>8</v>
    <v>0</v>
    <v>Nocxium</v>
  </rv>
  <rv s="7">
    <v>0</v>
    <v>Nocxium</v>
    <v>1</v>
    <v>Plane</v>
    <v>2</v>
    <v>3</v>
    <v>514.64059162248338</v>
    <v>1131.2</v>
    <v>512</v>
    <v>0</v>
    <v>Type</v>
    <v>A highly volatile mineral only formed during supernovas, thus severely limiting the extent of its distribution. Vital ingredient in capsule production, making it very coveted.
May be obtained by reprocessing the following ores and their variations available in low security status star systems:
Jaspet, Hemorphite, Hedbergite, Dark Ochre, Crokite
It is also present in significant amounts in rare ores like Spodumain and Talassonite.</v>
    <v>49</v>
    <v>316</v>
    <v>317</v>
    <v>52</v>
    <v>0</v>
    <v>Nocxium</v>
    <v>1</v>
    <v>1</v>
    <v>None</v>
    <v>0.01</v>
  </rv>
  <rv s="15">
    <v>Nocxium x 38</v>
    <v>316</v>
    <v>318</v>
  </rv>
  <rv s="0">
    <fb>88</fb>
    <v>4</v>
  </rv>
  <rv s="0">
    <fb>1042</fb>
    <v>4</v>
  </rv>
  <rv s="0">
    <fb>3683</fb>
    <v>4</v>
  </rv>
  <rv s="1">
    <v>49</v>
    <v>8</v>
    <v>0</v>
    <v>Oxygen</v>
  </rv>
  <rv s="0">
    <fb>1334</fb>
    <v>4</v>
  </rv>
  <rv s="7">
    <v>0</v>
    <v>Oxygen</v>
    <v>1</v>
    <v>Plane</v>
    <v>2</v>
    <v>3</v>
    <v>429.44831551435141</v>
    <v>459.4</v>
    <v>95</v>
    <v>0</v>
    <v>Type</v>
    <v>Oxygen is a commodity in constant demand. While most stations have their own supply units, smaller depots and space crafts rely on imports.</v>
    <v>321</v>
    <v>322</v>
    <v>323</v>
    <v>324</v>
    <v>0</v>
    <v>Oxygen</v>
    <v>1</v>
    <v>1</v>
    <v>None</v>
    <v>0.19</v>
  </rv>
  <rv s="15">
    <v>Oxygen x 88</v>
    <v>320</v>
    <v>325</v>
  </rv>
  <rv s="0">
    <fb>17887</fb>
    <v>4</v>
  </rv>
  <rv s="1">
    <v>50</v>
    <v>8</v>
    <v>0</v>
    <v>Oxygen Isotopes</v>
  </rv>
  <rv s="16">
    <v>0</v>
    <v>Oxygen Isotopes</v>
    <v>1</v>
    <v>Plane</v>
    <v>2</v>
    <v>3</v>
    <v>546.75471320734175</v>
    <v>546.67999999999995</v>
    <v>None</v>
    <v>0</v>
    <v>Type</v>
    <v>Stable O-16 isotopes, crucial for maintenance of Gallente Control Towers.
May be obtained by reprocessing the following ice ores:
1.0 security status solar system or lower:
Blue Ice
0.0 security status solar system or lower:
Thick Blue Ice</v>
    <v>270</v>
    <v>327</v>
    <v>328</v>
    <v>273</v>
    <v>0</v>
    <v>Oxygen Isotopes</v>
    <v>1</v>
    <v>1</v>
    <v>None</v>
    <v>0.03</v>
  </rv>
  <rv s="15">
    <v>Oxygen Isotopes x 450</v>
    <v>276</v>
    <v>329</v>
  </rv>
  <rv s="0">
    <fb>200</fb>
    <v>4</v>
  </rv>
  <rv s="0">
    <fb>16644</fb>
    <v>4</v>
  </rv>
  <rv s="1">
    <v>51</v>
    <v>8</v>
    <v>0</v>
    <v>Platinum</v>
  </rv>
  <rv s="7">
    <v>0</v>
    <v>Platinum</v>
    <v>1</v>
    <v>Plane</v>
    <v>2</v>
    <v>3</v>
    <v>5876.7558101160294</v>
    <v>9203.06</v>
    <v>16</v>
    <v>0</v>
    <v>Type</v>
    <v>A corrosion-resistant precious metal with an extremely wide range of applications. Often used as a chemical catalyst.</v>
    <v>232</v>
    <v>332</v>
    <v>333</v>
    <v>235</v>
    <v>21460</v>
    <v>Platinum</v>
    <v>1</v>
    <v>1</v>
    <v>None</v>
    <v>0.05</v>
  </rv>
  <rv s="15">
    <v>Platinum x 200</v>
    <v>331</v>
    <v>334</v>
  </rv>
  <rv s="0">
    <fb>444</fb>
    <v>4</v>
  </rv>
  <rv s="1">
    <v>52</v>
    <v>8</v>
    <v>0</v>
    <v>Pyerite</v>
  </rv>
  <rv s="7">
    <v>0</v>
    <v>Pyerite</v>
    <v>1</v>
    <v>Plane</v>
    <v>2</v>
    <v>3</v>
    <v>6.92307361045326</v>
    <v>9.7100000000000009</v>
    <v>8</v>
    <v>0</v>
    <v>Type</v>
    <v>A soft crystal-like mineral with a very distinguishing orange glow as if on fire. Used as conduit and in the bio-chemical industry. Commonly found in many asteroid-ore types.
May be obtained by reprocessing the following ores and their variations:
High security status star systems:
Scordite, Pyroxeres
Low security status star systems:
Pyroxeres, Omber, Hedbergite, Gneiss, Crokite
Null security status star systems:
Pyroxeres, Bistot, Arkonor
Wormhole systems:
Pyroxeres, Omber, Gneiss, Bistot, Arkonor
The rare ore Mordunium also contains significant quantities and is found primarily in nullsec and W-space systems containing A0 (Blue Small) stars, as well as surveyed locations on the borders of empire and nullsec space.</v>
    <v>49</v>
    <v>220</v>
    <v>337</v>
    <v>52</v>
    <v>0</v>
    <v>Pyerite</v>
    <v>1</v>
    <v>1</v>
    <v>None</v>
    <v>0.01</v>
  </rv>
  <rv s="15">
    <v>Pyerite x 444</v>
    <v>336</v>
    <v>338</v>
  </rv>
  <rv s="15">
    <v>Robotics x 5</v>
    <v>150</v>
    <v>74</v>
  </rv>
  <rv s="0">
    <fb>16636</fb>
    <v>4</v>
  </rv>
  <rv s="1">
    <v>53</v>
    <v>8</v>
    <v>0</v>
    <v>Silicates</v>
  </rv>
  <rv s="7">
    <v>0</v>
    <v>Silicates</v>
    <v>1</v>
    <v>Plane</v>
    <v>2</v>
    <v>3</v>
    <v>445.26310064757371</v>
    <v>2068.71</v>
    <v>2</v>
    <v>0</v>
    <v>Type</v>
    <v>Various types of silicon-based and oxygen-based rock formations.</v>
    <v>232</v>
    <v>341</v>
    <v>342</v>
    <v>235</v>
    <v>0</v>
    <v>Silicates</v>
    <v>1</v>
    <v>1</v>
    <v>None</v>
    <v>0.05</v>
  </rv>
  <rv s="15">
    <v>Silicates x 100</v>
    <v>0</v>
    <v>343</v>
  </rv>
  <rv s="0">
    <fb>80</fb>
    <v>4</v>
  </rv>
  <rv s="0">
    <fb>16275</fb>
    <v>4</v>
  </rv>
  <rv s="1">
    <v>54</v>
    <v>8</v>
    <v>0</v>
    <v>Strontium Clathrates</v>
  </rv>
  <rv s="7">
    <v>0</v>
    <v>Strontium Clathrates</v>
    <v>1</v>
    <v>Plane</v>
    <v>2</v>
    <v>3</v>
    <v>348.30424216826947</v>
    <v>3678.8</v>
    <v>1000</v>
    <v>0</v>
    <v>Type</v>
    <v>An unstable compound of strontium molecules encased in the crystal structure of water. When fed to a Control Tower's force field generator, these clathrates bond with the molecules already in place in the field to create a nigh-invulnerable barrier of energy. A necessary ingredient for Control Towers to go into reinforced mode.
May be obtained by reprocessing the following ice ores:
1.0 security status solar system or lower:
Blue Ice
Clear Icicle
Glacial Mass
White Glaze
0.3 security status solar system or lower:
Glare Crust
0.1 security status solar system or lower:
Dark Glitter
0.0 security status solar system or lower:
Enriched Clear Icicle
Gelidus
Krystallos
Pristine White Glaze
Smooth Glacial Mass
Thick Blue Ice</v>
    <v>270</v>
    <v>346</v>
    <v>347</v>
    <v>273</v>
    <v>0</v>
    <v>Strontium Clathrates</v>
    <v>1</v>
    <v>1</v>
    <v>None</v>
    <v>3</v>
  </rv>
  <rv s="15">
    <v>Strontium Clathrates x 80</v>
    <v>345</v>
    <v>348</v>
  </rv>
  <rv s="0">
    <fb>16649</fb>
    <v>4</v>
  </rv>
  <rv s="1">
    <v>55</v>
    <v>8</v>
    <v>0</v>
    <v>Technetium</v>
  </rv>
  <rv s="7">
    <v>0</v>
    <v>Technetium</v>
    <v>1</v>
    <v>Plane</v>
    <v>2</v>
    <v>3</v>
    <v>8048.7990196751298</v>
    <v>7495.37</v>
    <v>64</v>
    <v>0</v>
    <v>Type</v>
    <v>A silvery metal, primarily used as a corrosion inhibitor and a superconductor.</v>
    <v>232</v>
    <v>350</v>
    <v>351</v>
    <v>235</v>
    <v>8800</v>
    <v>Technetium</v>
    <v>1</v>
    <v>1</v>
    <v>None</v>
    <v>0.05</v>
  </rv>
  <rv s="15">
    <v>Technetium x 100</v>
    <v>0</v>
    <v>352</v>
  </rv>
  <rv s="0">
    <fb>1027</fb>
    <v>4</v>
  </rv>
  <rv s="0">
    <fb>34</fb>
    <v>4</v>
  </rv>
  <rv s="1">
    <v>56</v>
    <v>8</v>
    <v>0</v>
    <v>Tritanium</v>
  </rv>
  <rv s="7">
    <v>0</v>
    <v>Tritanium</v>
    <v>1</v>
    <v>Plane</v>
    <v>2</v>
    <v>3</v>
    <v>3.5846664523090199</v>
    <v>4.3499999999999996</v>
    <v>2</v>
    <v>0</v>
    <v>Type</v>
    <v>The main building block in space structures. A very hard, yet bendable metal. Cannot be used in human habitats due to its instability at atmospheric temperatures. Very common throughout the central regions of known universe.
May be obtained by reprocessing the following ores and their variations available in high security status star systems:
Veldspar, Scordite, Plagioclase
It is also present in huge amounts in rare ores like Spodumain, Bezdnacine, Rakovene and Talassonite.</v>
    <v>49</v>
    <v>355</v>
    <v>356</v>
    <v>52</v>
    <v>0</v>
    <v>Tritanium</v>
    <v>1</v>
    <v>1</v>
    <v>None</v>
    <v>0.01</v>
  </rv>
  <rv s="15">
    <v>Tritanium x 1027</v>
    <v>354</v>
    <v>357</v>
  </rv>
  <rv s="0">
    <fb>16637</fb>
    <v>4</v>
  </rv>
  <rv s="1">
    <v>57</v>
    <v>8</v>
    <v>0</v>
    <v>Tungsten</v>
  </rv>
  <rv s="7">
    <v>0</v>
    <v>Tungsten</v>
    <v>1</v>
    <v>Plane</v>
    <v>2</v>
    <v>3</v>
    <v>651.7672273508208</v>
    <v>5884.8</v>
    <v>8</v>
    <v>0</v>
    <v>Type</v>
    <v>One of the hardest metals in existence. Able to form extremely durable alloys with various other elements, and very useful in a number of deep-space scenarios.</v>
    <v>232</v>
    <v>359</v>
    <v>360</v>
    <v>235</v>
    <v>7720</v>
    <v>Tungsten</v>
    <v>1</v>
    <v>1</v>
    <v>None</v>
    <v>0.05</v>
  </rv>
  <rv s="15">
    <v>Tungsten x 100</v>
    <v>0</v>
    <v>361</v>
  </rv>
  <rv s="0">
    <fb>16642</fb>
    <v>4</v>
  </rv>
  <rv s="1">
    <v>58</v>
    <v>8</v>
    <v>0</v>
    <v>Vanadium</v>
  </rv>
  <rv s="7">
    <v>0</v>
    <v>Vanadium</v>
    <v>1</v>
    <v>Plane</v>
    <v>2</v>
    <v>3</v>
    <v>4442.7309356618116</v>
    <v>5500.92</v>
    <v>16</v>
    <v>0</v>
    <v>Type</v>
    <v>A soft, white metal with a wide-ranging arsenal of applications both nuclear and structural. Also a versatile catalyst in compound form.</v>
    <v>232</v>
    <v>363</v>
    <v>364</v>
    <v>235</v>
    <v>6000</v>
    <v>Vanadium</v>
    <v>1</v>
    <v>1</v>
    <v>None</v>
    <v>0.05</v>
  </rv>
  <rv s="15">
    <v>Vanadium x 100</v>
    <v>0</v>
    <v>365</v>
  </rv>
  <rv s="3">
    <v>19</v>
  </rv>
  <rv s="3">
    <v>20</v>
  </rv>
  <rv s="17">
    <v>1 product, 17 components, 32 materials, 15 excess materials</v>
    <v>2</v>
    <v>215</v>
    <v>231</v>
    <v>367</v>
    <v>368</v>
  </rv>
  <rv s="18">
    <v>0</v>
    <v>Material</v>
    <v>2</v>
    <v>Category</v>
    <v>4</v>
    <v>Material</v>
    <v>1</v>
  </rv>
  <rv s="18">
    <v>0</v>
    <v>Commodity</v>
    <v>2</v>
    <v>Category</v>
    <v>24</v>
    <v>Commodity</v>
    <v>1</v>
  </rv>
  <rv s="18">
    <v>0</v>
    <v>Planetary Commodities</v>
    <v>2</v>
    <v>Category</v>
    <v>70</v>
    <v>Planetary Commodities</v>
    <v>1</v>
  </rv>
  <rv s="18">
    <v>0</v>
    <v>Drone</v>
    <v>2</v>
    <v>Category</v>
    <v>49</v>
    <v>Drone</v>
    <v>1</v>
  </rv>
  <rv s="0">
    <fb>543</fb>
    <v>4</v>
  </rv>
  <rv s="0">
    <fb>22548</fb>
    <v>4</v>
  </rv>
  <rv s="1">
    <v>59</v>
    <v>8</v>
    <v>0</v>
    <v>Mackinaw</v>
  </rv>
  <rv s="0">
    <fb>874</fb>
    <v>4</v>
  </rv>
  <rv s="0">
    <fb>128</fb>
    <v>4</v>
  </rv>
  <rv s="2">
    <v>Construction Blocks x 105</v>
    <v>3828</v>
    <v>105</v>
  </rv>
  <rv s="2">
    <v>Morphite x 75</v>
    <v>11399</v>
    <v>75</v>
  </rv>
  <rv s="2">
    <v>Ion Thruster x 42</v>
    <v>11531</v>
    <v>42</v>
  </rv>
  <rv s="2">
    <v>Magnetometric Sensor Cluster x 158</v>
    <v>11535</v>
    <v>158</v>
  </rv>
  <rv s="2">
    <v>Photon Microprocessor x 2100</v>
    <v>11541</v>
    <v>2100</v>
  </rv>
  <rv s="2">
    <v>Crystalline Carbonide Armor Plate x 2100</v>
    <v>11545</v>
    <v>2100</v>
  </rv>
  <rv s="2">
    <v>Fusion Reactor Unit x 32</v>
    <v>11547</v>
    <v>32</v>
  </rv>
  <rv s="2">
    <v>Oscillator Capacitor Unit x 420</v>
    <v>11553</v>
    <v>420</v>
  </rv>
  <rv s="2">
    <v>Pulse Shield Emitter x 158</v>
    <v>11556</v>
    <v>158</v>
  </rv>
  <rv s="3">
    <v>21</v>
  </rv>
  <rv s="4">
    <v>0</v>
    <v>Mackinaw</v>
    <v>1</v>
    <v>Plane</v>
    <v>2</v>
    <v>3</v>
    <v>154673320.85276982</v>
    <v>300464130.23000002</v>
    <v>190300000</v>
    <v>450</v>
    <v>Type</v>
    <v>The exhumer is the second generation of mining vessels created by ORE. Exhumers, like their mining barge cousins, were each created to excel at a specific function, the Mackinaw's being storage. A massive ore hold allows the Mackinaw to operate for extended periods without requiring as much support as other exhumers.
Exhumers are equipped with electronic subsystems specifically designed to accommodate Strip Mining and Ice Harvesting modules.</v>
    <v>374</v>
    <v>375</v>
    <v>376</v>
    <v>377</v>
    <v>17500000</v>
    <v>Mackinaw</v>
    <v>1</v>
    <v>1</v>
    <v>378</v>
    <v>388</v>
    <v>150000</v>
  </rv>
  <rv s="6">
    <v>Data Sheets x 100</v>
    <v>0</v>
    <v>31</v>
    <v>24</v>
    <v>27</v>
  </rv>
  <rv s="0">
    <fb>8</fb>
    <v>4</v>
  </rv>
  <rv s="0">
    <fb>11467</fb>
    <v>4</v>
  </rv>
  <rv s="1">
    <v>60</v>
    <v>8</v>
    <v>0</v>
    <v>R.Db - Duvolle Labs</v>
  </rv>
  <rv s="5">
    <v>0</v>
    <v>R.Db - Duvolle Labs</v>
    <v>1</v>
    <v>Plane</v>
    <v>2</v>
    <v>3</v>
    <v>368.81769985826486</v>
    <v>347.56</v>
    <v>58624</v>
    <v>0</v>
    <v>Type</v>
    <v>A searchable database of the corporations scientific research. Used in blueprint copying as well as material and time efficiency blueprint research.</v>
    <v>15</v>
    <v>392</v>
    <v>393</v>
    <v>18</v>
    <v>0</v>
    <v>R.Db - Duvolle Labs</v>
    <v>100</v>
    <v>1</v>
    <v>None</v>
    <v>22</v>
    <v>0.04</v>
  </rv>
  <rv s="6">
    <v>R.Db - Duvolle Labs x 8</v>
    <v>391</v>
    <v>394</v>
    <v>24</v>
    <v>15</v>
  </rv>
  <rv s="3">
    <v>22</v>
  </rv>
  <rv s="0">
    <fb>11447</fb>
    <v>4</v>
  </rv>
  <rv s="1">
    <v>61</v>
    <v>8</v>
    <v>0</v>
    <v>Laser Physics</v>
  </rv>
  <rv s="8">
    <v>0</v>
    <v>Laser Physics</v>
    <v>1</v>
    <v>Plane</v>
    <v>2</v>
    <v>3</v>
    <v>1564072.3831170071</v>
    <v>1461162.49</v>
    <v>15000000</v>
    <v>0</v>
    <v>Type</v>
    <v>Skill and knowledge of Laser Physics and its use in the development of advanced Technology. 
Used primarily in the research of Laser weaponry as well as EM based missiles and smartbombs.
Allows Laser Physics research to be performed with the help of a research agent. 1% reduction in manufacturing time for all items requiring Laser Physics per level.
Needed for all research and manufacturing operations on related blueprints.</v>
    <v>35</v>
    <v>397</v>
    <v>398</v>
    <v>38</v>
    <v>0</v>
    <v>Laser Physics</v>
    <v>1</v>
    <v>1</v>
    <v>4</v>
    <v>0.01</v>
  </rv>
  <rv s="9">
    <v>Laser Physics Level 1</v>
    <v>34</v>
    <v>399</v>
  </rv>
  <rv s="0">
    <fb>11450</fb>
    <v>4</v>
  </rv>
  <rv s="1">
    <v>62</v>
    <v>8</v>
    <v>0</v>
    <v>Gallente Starship Engineering</v>
  </rv>
  <rv s="8">
    <v>0</v>
    <v>Gallente Starship Engineering</v>
    <v>1</v>
    <v>Plane</v>
    <v>2</v>
    <v>3</v>
    <v>554017.48172930942</v>
    <v>477706.84</v>
    <v>15000000</v>
    <v>0</v>
    <v>Type</v>
    <v>Skill and knowledge of Gallente Starship Engineering and its use in the development of advanced technology. 
Used in the research of Gallente Ships of all Sizes.
Allows Gallente Starship Engineering research to be performed with the help of a research agent. 
Needed for all research and manufacturing operations on related blueprints. 1% reduction in manufacturing time for all items requiring Gallente Starship Engineering per level.</v>
    <v>35</v>
    <v>401</v>
    <v>402</v>
    <v>38</v>
    <v>0</v>
    <v>Gallente Starship Engineering</v>
    <v>1</v>
    <v>1</v>
    <v>4</v>
    <v>0.01</v>
  </rv>
  <rv s="9">
    <v>Gallente Starship Engineering Level 1</v>
    <v>34</v>
    <v>403</v>
  </rv>
  <rv s="3">
    <v>23</v>
  </rv>
  <rv s="0">
    <fb>192000</fb>
    <v>4</v>
  </rv>
  <rv s="10">
    <v>2 materials, 2 skills, time 192000</v>
    <v>396</v>
    <v>405</v>
    <v>406</v>
  </rv>
  <rv s="0">
    <fb>22549</fb>
    <v>4</v>
  </rv>
  <rv s="0">
    <fb>150</fb>
    <v>4</v>
  </rv>
  <rv s="0">
    <fb>3828</fb>
    <v>4</v>
  </rv>
  <rv s="1">
    <v>63</v>
    <v>8</v>
    <v>0</v>
    <v>Construction Blocks</v>
  </rv>
  <rv s="7">
    <v>0</v>
    <v>Construction Blocks</v>
    <v>1</v>
    <v>Plane</v>
    <v>2</v>
    <v>3</v>
    <v>6266.8469748636253</v>
    <v>10288.83</v>
    <v>500</v>
    <v>0</v>
    <v>Type</v>
    <v>Metal girders, plasteel concrete, and fiber blocks are all common construction materials used in almost every large-scale building or manufacturing project throughout New Eden.</v>
    <v>106</v>
    <v>410</v>
    <v>411</v>
    <v>109</v>
    <v>0</v>
    <v>Construction Blocks</v>
    <v>1</v>
    <v>1</v>
    <v>None</v>
    <v>0.75</v>
  </rv>
  <rv s="6">
    <v>Construction Blocks x 150</v>
    <v>409</v>
    <v>412</v>
    <v>70</v>
    <v>106</v>
  </rv>
  <rv s="0">
    <fb>110</fb>
    <v>4</v>
  </rv>
  <rv s="6">
    <v>Morphite x 110</v>
    <v>414</v>
    <v>53</v>
    <v>4</v>
    <v>49</v>
  </rv>
  <rv s="0">
    <fb>11478</fb>
    <v>4</v>
  </rv>
  <rv s="1">
    <v>64</v>
    <v>8</v>
    <v>0</v>
    <v>R.A.M.- Starship Tech</v>
  </rv>
  <rv s="5">
    <v>0</v>
    <v>R.A.M.- Starship Tech</v>
    <v>1</v>
    <v>Plane</v>
    <v>2</v>
    <v>3</v>
    <v>571.21771808833296</v>
    <v>709.61</v>
    <v>36456</v>
    <v>0</v>
    <v>Type</v>
    <v>Robotic assembly modules designed for Ship Manufacturing.</v>
    <v>15</v>
    <v>416</v>
    <v>417</v>
    <v>78</v>
    <v>0</v>
    <v>R.A.M.- Starship Tech</v>
    <v>100</v>
    <v>1</v>
    <v>None</v>
    <v>84</v>
    <v>0.04</v>
  </rv>
  <rv s="6">
    <v>R.A.M.- Starship Tech x 15</v>
    <v>224</v>
    <v>418</v>
    <v>24</v>
    <v>15</v>
  </rv>
  <rv s="0">
    <fb>60</fb>
    <v>4</v>
  </rv>
  <rv s="0">
    <fb>11531</fb>
    <v>4</v>
  </rv>
  <rv s="1">
    <v>65</v>
    <v>8</v>
    <v>0</v>
    <v>Ion Thruster</v>
  </rv>
  <rv s="0">
    <fb>1888</fb>
    <v>4</v>
  </rv>
  <rv s="2">
    <v>Crystalline Carbonide x 13</v>
    <v>16670</v>
    <v>13</v>
  </rv>
  <rv s="2">
    <v>Phenolic Composites x 3</v>
    <v>16680</v>
    <v>3</v>
  </rv>
  <rv s="2">
    <v>Ferrogel x 1</v>
    <v>16683</v>
    <v>1</v>
  </rv>
  <rv s="3">
    <v>24</v>
  </rv>
  <rv s="11">
    <v>0</v>
    <v>Ion Thruster</v>
    <v>1</v>
    <v>Plane</v>
    <v>2</v>
    <v>3</v>
    <v>26289.018578466272</v>
    <v>52030.91</v>
    <v>None</v>
    <v>0</v>
    <v>Type</v>
    <v>Propulsion Component used primarily in Gallente ships. A component in various other technology as well.</v>
    <v>55</v>
    <v>421</v>
    <v>422</v>
    <v>423</v>
    <v>1</v>
    <v>Ion Thruster</v>
    <v>1</v>
    <v>1</v>
    <v>391</v>
    <v>427</v>
    <v>1</v>
  </rv>
  <rv s="6">
    <v>Ion Thruster x 60</v>
    <v>420</v>
    <v>428</v>
    <v>24</v>
    <v>55</v>
  </rv>
  <rv s="0">
    <fb>225</fb>
    <v>4</v>
  </rv>
  <rv s="0">
    <fb>11535</fb>
    <v>4</v>
  </rv>
  <rv s="1">
    <v>66</v>
    <v>8</v>
    <v>0</v>
    <v>Magnetometric Sensor Cluster</v>
  </rv>
  <rv s="2">
    <v>Crystalline Carbonide x 22</v>
    <v>16670</v>
    <v>22</v>
  </rv>
  <rv s="2">
    <v>Nanotransistors x 1</v>
    <v>16681</v>
    <v>1</v>
  </rv>
  <rv s="2">
    <v>Hypersynaptic Fibers x 2</v>
    <v>16682</v>
    <v>2</v>
  </rv>
  <rv s="3">
    <v>25</v>
  </rv>
  <rv s="11">
    <v>0</v>
    <v>Magnetometric Sensor Cluster</v>
    <v>1</v>
    <v>Plane</v>
    <v>2</v>
    <v>3</v>
    <v>15812.961513215254</v>
    <v>28731.66</v>
    <v>None</v>
    <v>0</v>
    <v>Type</v>
    <v>Sensor Component used primarily in Gallente ships. A component in various other technology as well.</v>
    <v>55</v>
    <v>431</v>
    <v>432</v>
    <v>423</v>
    <v>1</v>
    <v>Magnetometric Sensor Cluster</v>
    <v>1</v>
    <v>1</v>
    <v>391</v>
    <v>436</v>
    <v>1</v>
  </rv>
  <rv s="6">
    <v>Magnetometric Sensor Cluster x 225</v>
    <v>430</v>
    <v>437</v>
    <v>24</v>
    <v>55</v>
  </rv>
  <rv s="0">
    <fb>3000</fb>
    <v>4</v>
  </rv>
  <rv s="0">
    <fb>11541</fb>
    <v>4</v>
  </rv>
  <rv s="1">
    <v>67</v>
    <v>8</v>
    <v>0</v>
    <v>Photon Microprocessor</v>
  </rv>
  <rv s="2">
    <v>Crystalline Carbonide x 17</v>
    <v>16670</v>
    <v>17</v>
  </rv>
  <rv s="2">
    <v>Phenolic Composites x 6</v>
    <v>16680</v>
    <v>6</v>
  </rv>
  <rv s="2">
    <v>Nanotransistors x 2</v>
    <v>16681</v>
    <v>2</v>
  </rv>
  <rv s="2">
    <v>Photonic Metamaterials x 2</v>
    <v>33359</v>
    <v>2</v>
  </rv>
  <rv s="3">
    <v>26</v>
  </rv>
  <rv s="11">
    <v>0</v>
    <v>Photon Microprocessor</v>
    <v>1</v>
    <v>Plane</v>
    <v>2</v>
    <v>3</v>
    <v>29535.428179837378</v>
    <v>54300.63</v>
    <v>None</v>
    <v>0</v>
    <v>Type</v>
    <v>CPU Component used primarily in Gallente ships. A component in various other technology as well.</v>
    <v>55</v>
    <v>440</v>
    <v>441</v>
    <v>423</v>
    <v>1</v>
    <v>Photon Microprocessor</v>
    <v>1</v>
    <v>1</v>
    <v>391</v>
    <v>446</v>
    <v>1</v>
  </rv>
  <rv s="6">
    <v>Photon Microprocessor x 3000</v>
    <v>439</v>
    <v>447</v>
    <v>24</v>
    <v>55</v>
  </rv>
  <rv s="0">
    <fb>11545</fb>
    <v>4</v>
  </rv>
  <rv s="1">
    <v>68</v>
    <v>8</v>
    <v>0</v>
    <v>Crystalline Carbonide Armor Plate</v>
  </rv>
  <rv s="2">
    <v>Crystalline Carbonide x 44</v>
    <v>16670</v>
    <v>44</v>
  </rv>
  <rv s="2">
    <v>Sylramic Fibers x 11</v>
    <v>16678</v>
    <v>11</v>
  </rv>
  <rv s="3">
    <v>27</v>
  </rv>
  <rv s="11">
    <v>0</v>
    <v>Crystalline Carbonide Armor Plate</v>
    <v>1</v>
    <v>Plane</v>
    <v>2</v>
    <v>3</v>
    <v>9093.8782944990326</v>
    <v>10116.85</v>
    <v>None</v>
    <v>0</v>
    <v>Type</v>
    <v>Armor Component used primarily in Gallente ships. A component in various other technology as well.</v>
    <v>55</v>
    <v>449</v>
    <v>450</v>
    <v>423</v>
    <v>1</v>
    <v>Crystalline Carbonide Armor Plate</v>
    <v>1</v>
    <v>1</v>
    <v>391</v>
    <v>453</v>
    <v>1</v>
  </rv>
  <rv s="6">
    <v>Crystalline Carbonide Armor Plate x 3000</v>
    <v>439</v>
    <v>454</v>
    <v>24</v>
    <v>55</v>
  </rv>
  <rv s="0">
    <fb>45</fb>
    <v>4</v>
  </rv>
  <rv s="0">
    <fb>11547</fb>
    <v>4</v>
  </rv>
  <rv s="1">
    <v>69</v>
    <v>8</v>
    <v>0</v>
    <v>Fusion Reactor Unit</v>
  </rv>
  <rv s="2">
    <v>Crystalline Carbonide x 9</v>
    <v>16670</v>
    <v>9</v>
  </rv>
  <rv s="2">
    <v>Fermionic Condensates x 2</v>
    <v>17317</v>
    <v>2</v>
  </rv>
  <rv s="3">
    <v>28</v>
  </rv>
  <rv s="11">
    <v>0</v>
    <v>Fusion Reactor Unit</v>
    <v>1</v>
    <v>Plane</v>
    <v>2</v>
    <v>3</v>
    <v>28699.853173224503</v>
    <v>148597.34</v>
    <v>None</v>
    <v>0</v>
    <v>Type</v>
    <v>Power Core component used primarily in Gallente ships. A component in various other technologies as well.</v>
    <v>55</v>
    <v>457</v>
    <v>458</v>
    <v>423</v>
    <v>1</v>
    <v>Fusion Reactor Unit</v>
    <v>1</v>
    <v>1</v>
    <v>391</v>
    <v>461</v>
    <v>1</v>
  </rv>
  <rv s="6">
    <v>Fusion Reactor Unit x 45</v>
    <v>456</v>
    <v>462</v>
    <v>24</v>
    <v>55</v>
  </rv>
  <rv s="0">
    <fb>600</fb>
    <v>4</v>
  </rv>
  <rv s="0">
    <fb>11553</fb>
    <v>4</v>
  </rv>
  <rv s="1">
    <v>70</v>
    <v>8</v>
    <v>0</v>
    <v>Oscillator Capacitor Unit</v>
  </rv>
  <rv s="2">
    <v>Crystalline Carbonide x 27</v>
    <v>16670</v>
    <v>27</v>
  </rv>
  <rv s="3">
    <v>29</v>
  </rv>
  <rv s="11">
    <v>0</v>
    <v>Oscillator Capacitor Unit</v>
    <v>1</v>
    <v>Plane</v>
    <v>2</v>
    <v>3</v>
    <v>46350.496501739777</v>
    <v>46347.58</v>
    <v>None</v>
    <v>0</v>
    <v>Type</v>
    <v>Capacitor component used primarily in Gallente ships. A component in various other technology as well.</v>
    <v>55</v>
    <v>465</v>
    <v>466</v>
    <v>423</v>
    <v>1</v>
    <v>Oscillator Capacitor Unit</v>
    <v>1</v>
    <v>1</v>
    <v>391</v>
    <v>468</v>
    <v>1</v>
  </rv>
  <rv s="6">
    <v>Oscillator Capacitor Unit x 600</v>
    <v>464</v>
    <v>469</v>
    <v>24</v>
    <v>55</v>
  </rv>
  <rv s="0">
    <fb>11556</fb>
    <v>4</v>
  </rv>
  <rv s="1">
    <v>71</v>
    <v>8</v>
    <v>0</v>
    <v>Pulse Shield Emitter</v>
  </rv>
  <rv s="2">
    <v>Sylramic Fibers x 9</v>
    <v>16678</v>
    <v>9</v>
  </rv>
  <rv s="3">
    <v>30</v>
  </rv>
  <rv s="11">
    <v>0</v>
    <v>Pulse Shield Emitter</v>
    <v>1</v>
    <v>Plane</v>
    <v>2</v>
    <v>3</v>
    <v>26176.039261895803</v>
    <v>51190.48</v>
    <v>None</v>
    <v>0</v>
    <v>Type</v>
    <v>Shield Component used primarily in Gallente ships. A component in various other technology as well.</v>
    <v>55</v>
    <v>471</v>
    <v>472</v>
    <v>423</v>
    <v>1</v>
    <v>Pulse Shield Emitter</v>
    <v>1</v>
    <v>1</v>
    <v>391</v>
    <v>474</v>
    <v>1</v>
  </rv>
  <rv s="6">
    <v>Pulse Shield Emitter x 225</v>
    <v>430</v>
    <v>475</v>
    <v>24</v>
    <v>55</v>
  </rv>
  <rv s="0">
    <fb>463</fb>
    <v>4</v>
  </rv>
  <rv s="0">
    <fb>17478</fb>
    <v>4</v>
  </rv>
  <rv s="1">
    <v>72</v>
    <v>8</v>
    <v>0</v>
    <v>Retriever</v>
  </rv>
  <rv s="0">
    <fb>494</fb>
    <v>4</v>
  </rv>
  <rv s="2">
    <v>Tritanium x 1555556</v>
    <v>34</v>
    <v>1555556</v>
  </rv>
  <rv s="2">
    <v>Pyerite x 300000</v>
    <v>35</v>
    <v>300000</v>
  </rv>
  <rv s="2">
    <v>Mexallon x 46667</v>
    <v>36</v>
    <v>46667</v>
  </rv>
  <rv s="2">
    <v>Isogen x 31111</v>
    <v>37</v>
    <v>31111</v>
  </rv>
  <rv s="2">
    <v>Nocxium x 3111</v>
    <v>38</v>
    <v>3111</v>
  </rv>
  <rv s="2">
    <v>Zydrine x 1556</v>
    <v>39</v>
    <v>1556</v>
  </rv>
  <rv s="2">
    <v>Megacyte x 466</v>
    <v>40</v>
    <v>466</v>
  </rv>
  <rv s="3">
    <v>31</v>
  </rv>
  <rv s="4">
    <v>0</v>
    <v>Retriever</v>
    <v>1</v>
    <v>Plane</v>
    <v>2</v>
    <v>3</v>
    <v>21031550.19758714</v>
    <v>61507189.350000001</v>
    <v>28800000</v>
    <v>450</v>
    <v>Type</v>
    <v>The mining barge was designed by ORE to facilitate advancing the mining profession to a new level. Each barge was created to excel at a specific function, the Retriever's being storage. A massive ore hold allows the Retriever to operate for extended periods without requiring as much support as other barges.
Mining barges are equipped with electronic subsystems specifically designed to accommodate Strip Mining and Ice Harvesting modules.</v>
    <v>477</v>
    <v>478</v>
    <v>479</v>
    <v>480</v>
    <v>17500000</v>
    <v>Retriever</v>
    <v>1</v>
    <v>1</v>
    <v>378</v>
    <v>488</v>
    <v>150000</v>
  </rv>
  <rv s="0">
    <fb>6</fb>
    <v>4</v>
  </rv>
  <rv s="6">
    <v>Retriever x 1</v>
    <v>14</v>
    <v>489</v>
    <v>490</v>
    <v>477</v>
  </rv>
  <rv s="3">
    <v>32</v>
  </rv>
  <rv s="12">
    <v>Mackinaw x 1 x 100%</v>
    <v>93</v>
    <v>14</v>
    <v>389</v>
  </rv>
  <rv s="3">
    <v>33</v>
  </rv>
  <rv s="3">
    <v>34</v>
  </rv>
  <rv s="0">
    <fb>240000</fb>
    <v>4</v>
  </rv>
  <rv s="13">
    <v>11 materials, 3 skills, 1 product, time 240000</v>
    <v>492</v>
    <v>494</v>
    <v>495</v>
    <v>496</v>
  </rv>
  <rv s="0">
    <fb>28</fb>
    <v>4</v>
  </rv>
  <rv s="6">
    <v>Reports x 28</v>
    <v>498</v>
    <v>114</v>
    <v>24</v>
    <v>27</v>
  </rv>
  <rv s="0">
    <fb>14</fb>
    <v>4</v>
  </rv>
  <rv s="6">
    <v>Consumer Electronics x 14</v>
    <v>500</v>
    <v>110</v>
    <v>70</v>
    <v>106</v>
  </rv>
  <rv s="6">
    <v>R.Db - Duvolle Labs x 4</v>
    <v>4</v>
    <v>394</v>
    <v>24</v>
    <v>15</v>
  </rv>
  <rv s="3">
    <v>35</v>
  </rv>
  <rv s="3">
    <v>36</v>
  </rv>
  <rv s="0">
    <fb>84000</fb>
    <v>4</v>
  </rv>
  <rv s="10">
    <v>3 materials, 3 skills, time 84000</v>
    <v>503</v>
    <v>504</v>
    <v>505</v>
  </rv>
  <rv s="3">
    <v>37</v>
  </rv>
  <rv s="10">
    <v>3 materials, 3 skills, time 84000</v>
    <v>503</v>
    <v>507</v>
    <v>505</v>
  </rv>
  <rv s="14">
    <v>0</v>
    <v>Mackinaw Blueprint</v>
    <v>2</v>
    <v>5</v>
    <v>50000000000</v>
    <v>407</v>
    <v>Blueprint</v>
    <v>408</v>
    <v>497</v>
    <v>1</v>
    <v>Mackinaw Blueprint</v>
    <v>506</v>
    <v>508</v>
  </rv>
  <rv s="15">
    <v>Mackinaw x 1</v>
    <v>14</v>
    <v>389</v>
  </rv>
  <rv s="0">
    <fb>800</fb>
    <v>4</v>
  </rv>
  <rv s="0">
    <fb>16663</fb>
    <v>4</v>
  </rv>
  <rv s="1">
    <v>73</v>
    <v>8</v>
    <v>0</v>
    <v>Caesarium Cadmide</v>
  </rv>
  <rv s="7">
    <v>0</v>
    <v>Caesarium Cadmide</v>
    <v>1</v>
    <v>Plane</v>
    <v>2</v>
    <v>3</v>
    <v>5707.782002167286</v>
    <v>8276.9599999999991</v>
    <v>80</v>
    <v>0</v>
    <v>Type</v>
    <v>A dark-golden hued alloy composed of cadmium and caesium. Often confused with tritanium due to its tint. An essential ingredient in various composites and condensates.</v>
    <v>133</v>
    <v>512</v>
    <v>513</v>
    <v>136</v>
    <v>0</v>
    <v>Caesarium Cadmide</v>
    <v>1</v>
    <v>1</v>
    <v>None</v>
    <v>0.2</v>
  </rv>
  <rv s="15">
    <v>Caesarium Cadmide x 800</v>
    <v>511</v>
    <v>514</v>
  </rv>
  <rv s="0">
    <fb>2200</fb>
    <v>4</v>
  </rv>
  <rv s="15">
    <v>Carbon Polymers x 2200</v>
    <v>516</v>
    <v>137</v>
  </rv>
  <rv s="0">
    <fb>16660</fb>
    <v>4</v>
  </rv>
  <rv s="1">
    <v>74</v>
    <v>8</v>
    <v>0</v>
    <v>Ceramic Powder</v>
  </rv>
  <rv s="7">
    <v>0</v>
    <v>Ceramic Powder</v>
    <v>1</v>
    <v>Plane</v>
    <v>2</v>
    <v>3</v>
    <v>2687.5637379148311</v>
    <v>2666.55</v>
    <v>8</v>
    <v>0</v>
    <v>Type</v>
    <v>A fine powder synthesized from various natural gases and solids through reactant processes. Used as a strengthening agent in both armor plating and shield generators, as well as constituting an important part of many other composite materials.</v>
    <v>133</v>
    <v>518</v>
    <v>519</v>
    <v>136</v>
    <v>0</v>
    <v>Ceramic Powder</v>
    <v>1</v>
    <v>1</v>
    <v>None</v>
    <v>0.2</v>
  </rv>
  <rv s="15">
    <v>Ceramic Powder x 600</v>
    <v>464</v>
    <v>520</v>
  </rv>
  <rv s="0">
    <fb>191860</fb>
    <v>4</v>
  </rv>
  <rv s="0">
    <fb>16670</fb>
    <v>4</v>
  </rv>
  <rv s="1">
    <v>75</v>
    <v>8</v>
    <v>0</v>
    <v>Crystalline Carbonide</v>
  </rv>
  <rv s="7">
    <v>0</v>
    <v>Crystalline Carbonide</v>
    <v>1</v>
    <v>Plane</v>
    <v>2</v>
    <v>3</v>
    <v>88.945038384767869</v>
    <v>142.69</v>
    <v>10</v>
    <v>0</v>
    <v>Type</v>
    <v>An exceptionally hard material created from crystallite alloys and carbon polymers, crystalline carbonide is a primary component in various forms of advanced Gallente technology, such as thrusters and armor plating.</v>
    <v>144</v>
    <v>523</v>
    <v>524</v>
    <v>147</v>
    <v>0</v>
    <v>Crystalline Carbonide</v>
    <v>1</v>
    <v>1</v>
    <v>None</v>
    <v>0.01</v>
  </rv>
  <rv s="15">
    <v>Crystalline Carbonide x 191860</v>
    <v>522</v>
    <v>525</v>
  </rv>
  <rv s="15">
    <v>Crystalline Carbonide Armor Plate x 3000</v>
    <v>439</v>
    <v>454</v>
  </rv>
  <rv s="0">
    <fb>4200</fb>
    <v>4</v>
  </rv>
  <rv s="0">
    <fb>16655</fb>
    <v>4</v>
  </rv>
  <rv s="1">
    <v>76</v>
    <v>8</v>
    <v>0</v>
    <v>Crystallite Alloy</v>
  </rv>
  <rv s="7">
    <v>0</v>
    <v>Crystallite Alloy</v>
    <v>1</v>
    <v>Plane</v>
    <v>2</v>
    <v>3</v>
    <v>6089.9103628030498</v>
    <v>8576.14</v>
    <v>40</v>
    <v>0</v>
    <v>Type</v>
    <v>A polynuclear heterometallic compound created from cobalt and cadmium. Crystallite alloys are a fundamental building block in the creation of crystalline composites.</v>
    <v>133</v>
    <v>529</v>
    <v>530</v>
    <v>136</v>
    <v>0</v>
    <v>Crystallite Alloy</v>
    <v>1</v>
    <v>1</v>
    <v>None</v>
    <v>0.2</v>
  </rv>
  <rv s="15">
    <v>Crystallite Alloy x 4200</v>
    <v>528</v>
    <v>531</v>
  </rv>
  <rv s="0">
    <fb>90</fb>
    <v>4</v>
  </rv>
  <rv s="0">
    <fb>17317</fb>
    <v>4</v>
  </rv>
  <rv s="1">
    <v>77</v>
    <v>8</v>
    <v>0</v>
    <v>Fermionic Condensates</v>
  </rv>
  <rv s="7">
    <v>0</v>
    <v>Fermionic Condensates</v>
    <v>1</v>
    <v>Plane</v>
    <v>2</v>
    <v>3</v>
    <v>18346.378068946964</v>
    <v>76366.27</v>
    <v>12000</v>
    <v>0</v>
    <v>Type</v>
    <v>One of the most complex composites known to man, fermionic condensates consist of superconductive boson particles all occupying the same quantum state, thus creating a nearly resistance-free environment for electric current. These condensates have therefore become a staple in advanced reactor manufacture.</v>
    <v>144</v>
    <v>534</v>
    <v>535</v>
    <v>147</v>
    <v>0</v>
    <v>Fermionic Condensates</v>
    <v>1</v>
    <v>1</v>
    <v>None</v>
    <v>1.3</v>
  </rv>
  <rv s="15">
    <v>Fermionic Condensates x 90</v>
    <v>533</v>
    <v>536</v>
  </rv>
  <rv s="0">
    <fb>16669</fb>
    <v>4</v>
  </rv>
  <rv s="1">
    <v>78</v>
    <v>8</v>
    <v>0</v>
    <v>Ferrofluid</v>
  </rv>
  <rv s="7">
    <v>0</v>
    <v>Ferrofluid</v>
    <v>1</v>
    <v>Plane</v>
    <v>2</v>
    <v>3</v>
    <v>7447.2055336414433</v>
    <v>48804.81</v>
    <v>512</v>
    <v>0</v>
    <v>Type</v>
    <v>Ferrofluids are superparamagnetic fluids containing tiny particles of magnetic solids suspended in liquid. The primary component in the creation of ferrogels.</v>
    <v>133</v>
    <v>538</v>
    <v>539</v>
    <v>136</v>
    <v>0</v>
    <v>Ferrofluid</v>
    <v>1</v>
    <v>1</v>
    <v>None</v>
    <v>0.2</v>
  </rv>
  <rv s="15">
    <v>Ferrofluid x 100</v>
    <v>0</v>
    <v>540</v>
  </rv>
  <rv s="0">
    <fb>16683</fb>
    <v>4</v>
  </rv>
  <rv s="1">
    <v>79</v>
    <v>8</v>
    <v>0</v>
    <v>Ferrogel</v>
  </rv>
  <rv s="7">
    <v>0</v>
    <v>Ferrogel</v>
    <v>1</v>
    <v>Plane</v>
    <v>2</v>
    <v>3</v>
    <v>7717.8949316825056</v>
    <v>41893.129999999997</v>
    <v>5500</v>
    <v>0</v>
    <v>Type</v>
    <v>A magnetised liquid, used to control the flow of cold plasma fields in shield systems, reactor cores, pulse generators and thruster systems.</v>
    <v>144</v>
    <v>542</v>
    <v>543</v>
    <v>147</v>
    <v>0</v>
    <v>Ferrogel</v>
    <v>1</v>
    <v>1</v>
    <v>None</v>
    <v>1</v>
  </rv>
  <rv s="15">
    <v>Ferrogel x 60</v>
    <v>420</v>
    <v>544</v>
  </rv>
  <rv s="0">
    <fb>17769</fb>
    <v>4</v>
  </rv>
  <rv s="1">
    <v>80</v>
    <v>8</v>
    <v>0</v>
    <v>Fluxed Condensates</v>
  </rv>
  <rv s="7">
    <v>0</v>
    <v>Fluxed Condensates</v>
    <v>1</v>
    <v>Plane</v>
    <v>2</v>
    <v>3</v>
    <v>23668.232071965085</v>
    <v>48495.46</v>
    <v>512</v>
    <v>0</v>
    <v>Type</v>
    <v>When combined with other materials and alloys, fluxed condensates help contribute to a unique quantum state highly conducive to efficient reactor operation.</v>
    <v>133</v>
    <v>546</v>
    <v>547</v>
    <v>136</v>
    <v>0</v>
    <v>Fluxed Condensates</v>
    <v>1</v>
    <v>1</v>
    <v>None</v>
    <v>0.2</v>
  </rv>
  <rv s="15">
    <v>Fluxed Condensates x 100</v>
    <v>0</v>
    <v>548</v>
  </rv>
  <rv s="0">
    <fb>6600</fb>
    <v>4</v>
  </rv>
  <rv s="15">
    <v>Fullerides x 6600</v>
    <v>550</v>
    <v>148</v>
  </rv>
  <rv s="15">
    <v>Fusion Reactor Unit x 45</v>
    <v>456</v>
    <v>462</v>
  </rv>
  <rv s="0">
    <fb>160</fb>
    <v>4</v>
  </rv>
  <rv s="15">
    <v>Helium Fuel Block x 160</v>
    <v>553</v>
    <v>164</v>
  </rv>
  <rv s="0">
    <fb>16665</fb>
    <v>4</v>
  </rv>
  <rv s="1">
    <v>81</v>
    <v>8</v>
    <v>0</v>
    <v>Hexite</v>
  </rv>
  <rv s="7">
    <v>0</v>
    <v>Hexite</v>
    <v>1</v>
    <v>Plane</v>
    <v>2</v>
    <v>3</v>
    <v>2913.784452818481</v>
    <v>10575.95</v>
    <v>120</v>
    <v>0</v>
    <v>Type</v>
    <v>A chemical compound, formed through electrosporadic oxidization of chromium and platinum.  Has a wide range of applications in the production of advanced technology and is highly sought-after by industrial manufacturers.</v>
    <v>133</v>
    <v>555</v>
    <v>556</v>
    <v>136</v>
    <v>0</v>
    <v>Hexite</v>
    <v>1</v>
    <v>1</v>
    <v>None</v>
    <v>0.2</v>
  </rv>
  <rv s="15">
    <v>Hexite x 600</v>
    <v>464</v>
    <v>557</v>
  </rv>
  <rv s="0">
    <fb>50</fb>
    <v>4</v>
  </rv>
  <rv s="15">
    <v>Hydrogen Fuel Block x 50</v>
    <v>559</v>
    <v>170</v>
  </rv>
  <rv s="0">
    <fb>16666</fb>
    <v>4</v>
  </rv>
  <rv s="1">
    <v>82</v>
    <v>8</v>
    <v>0</v>
    <v>Hyperflurite</v>
  </rv>
  <rv s="7">
    <v>0</v>
    <v>Hyperflurite</v>
    <v>1</v>
    <v>Plane</v>
    <v>2</v>
    <v>3</v>
    <v>6227.889139363203</v>
    <v>45479.41</v>
    <v>320</v>
    <v>0</v>
    <v>Type</v>
    <v>Hyperflurite is one of the most radioactive substances known to man. Composed of a mixture of radioactive metals and raw hydrocarbons, this luminescent goop provides catalysis for a variety of generative and reactive machine processes.</v>
    <v>133</v>
    <v>561</v>
    <v>562</v>
    <v>136</v>
    <v>0</v>
    <v>Hyperflurite</v>
    <v>1</v>
    <v>1</v>
    <v>None</v>
    <v>0.2</v>
  </rv>
  <rv s="15">
    <v>Hyperflurite x 100</v>
    <v>0</v>
    <v>563</v>
  </rv>
  <rv s="15">
    <v>Hypersynaptic Fibers x 450</v>
    <v>276</v>
    <v>174</v>
  </rv>
  <rv s="15">
    <v>Ion Thruster x 60</v>
    <v>420</v>
    <v>428</v>
  </rv>
  <rv s="15">
    <v>Magnetometric Sensor Cluster x 225</v>
    <v>430</v>
    <v>437</v>
  </rv>
  <rv s="0">
    <fb>4950</fb>
    <v>4</v>
  </rv>
  <rv s="0">
    <fb>16681</fb>
    <v>4</v>
  </rv>
  <rv s="1">
    <v>83</v>
    <v>8</v>
    <v>0</v>
    <v>Nanotransistors</v>
  </rv>
  <rv s="7">
    <v>0</v>
    <v>Nanotransistors</v>
    <v>1</v>
    <v>Plane</v>
    <v>2</v>
    <v>3</v>
    <v>3459.0189146844218</v>
    <v>3708.88</v>
    <v>700</v>
    <v>0</v>
    <v>Type</v>
    <v>Extremely complex molecular-level transistors used in nanoscale electronics, such as microprocessors and capacitor units.</v>
    <v>144</v>
    <v>569</v>
    <v>570</v>
    <v>147</v>
    <v>0</v>
    <v>Nanotransistors</v>
    <v>1</v>
    <v>1</v>
    <v>None</v>
    <v>0.25</v>
  </rv>
  <rv s="15">
    <v>Nanotransistors x 4950</v>
    <v>568</v>
    <v>571</v>
  </rv>
  <rv s="0">
    <fb>400</fb>
    <v>4</v>
  </rv>
  <rv s="0">
    <fb>16667</fb>
    <v>4</v>
  </rv>
  <rv s="1">
    <v>84</v>
    <v>8</v>
    <v>0</v>
    <v>Neo Mercurite</v>
  </rv>
  <rv s="7">
    <v>0</v>
    <v>Neo Mercurite</v>
    <v>1</v>
    <v>Plane</v>
    <v>2</v>
    <v>3</v>
    <v>9765.2888433569406</v>
    <v>40214.19</v>
    <v>320</v>
    <v>0</v>
    <v>Type</v>
    <v>A silvery, shimmering liquid compound, Neo Mercurite is a crucial element in many forms of advanced sensor and processor technology.</v>
    <v>133</v>
    <v>574</v>
    <v>575</v>
    <v>136</v>
    <v>0</v>
    <v>Neo Mercurite</v>
    <v>1</v>
    <v>1</v>
    <v>None</v>
    <v>0.2</v>
  </rv>
  <rv s="15">
    <v>Neo Mercurite x 400</v>
    <v>573</v>
    <v>576</v>
  </rv>
  <rv s="0">
    <fb>25</fb>
    <v>4</v>
  </rv>
  <rv s="15">
    <v>Nitrogen Fuel Block x 25</v>
    <v>578</v>
    <v>181</v>
  </rv>
  <rv s="15">
    <v>Oscillator Capacitor Unit x 600</v>
    <v>464</v>
    <v>469</v>
  </rv>
  <rv s="0">
    <fb>105</fb>
    <v>4</v>
  </rv>
  <rv s="15">
    <v>Oxygen Fuel Block x 105</v>
    <v>581</v>
    <v>187</v>
  </rv>
  <rv s="0">
    <fb>16160</fb>
    <v>4</v>
  </rv>
  <rv s="0">
    <fb>16680</fb>
    <v>4</v>
  </rv>
  <rv s="1">
    <v>85</v>
    <v>8</v>
    <v>0</v>
    <v>Phenolic Composites</v>
  </rv>
  <rv s="7">
    <v>0</v>
    <v>Phenolic Composites</v>
    <v>1</v>
    <v>Plane</v>
    <v>2</v>
    <v>3</v>
    <v>1394.9203500861449</v>
    <v>1318.53</v>
    <v>600</v>
    <v>0</v>
    <v>Type</v>
    <v>A extremely heat-resistant material used in thrusters and as heat shielding.</v>
    <v>144</v>
    <v>584</v>
    <v>585</v>
    <v>147</v>
    <v>0</v>
    <v>Phenolic Composites</v>
    <v>1</v>
    <v>1</v>
    <v>None</v>
    <v>0.2</v>
  </rv>
  <rv s="15">
    <v>Phenolic Composites x 16160</v>
    <v>583</v>
    <v>586</v>
  </rv>
  <rv s="15">
    <v>Photon Microprocessor x 3000</v>
    <v>439</v>
    <v>447</v>
  </rv>
  <rv s="0">
    <fb>7200</fb>
    <v>4</v>
  </rv>
  <rv s="0">
    <fb>33359</fb>
    <v>4</v>
  </rv>
  <rv s="1">
    <v>86</v>
    <v>8</v>
    <v>0</v>
    <v>Photonic Metamaterials</v>
  </rv>
  <rv s="7">
    <v>0</v>
    <v>Photonic Metamaterials</v>
    <v>1</v>
    <v>Plane</v>
    <v>2</v>
    <v>3</v>
    <v>15942.457804083362</v>
    <v>15687.25</v>
    <v>3500</v>
    <v>0</v>
    <v>Type</v>
    <v>A carefully engineered latticework designed for precise optical control, photonic metamaterials are a component in advanced Gallente microprocessors and capacitor units.</v>
    <v>144</v>
    <v>590</v>
    <v>591</v>
    <v>147</v>
    <v>0</v>
    <v>Photonic Metamaterials</v>
    <v>1</v>
    <v>1</v>
    <v>None</v>
    <v>1</v>
  </rv>
  <rv s="15">
    <v>Photonic Metamaterials x 7200</v>
    <v>589</v>
    <v>592</v>
  </rv>
  <rv s="15">
    <v>Platinum Technite x 600</v>
    <v>464</v>
    <v>191</v>
  </rv>
  <rv s="0">
    <fb>17960</fb>
    <v>4</v>
  </rv>
  <rv s="1">
    <v>87</v>
    <v>8</v>
    <v>0</v>
    <v>Prometium</v>
  </rv>
  <rv s="7">
    <v>0</v>
    <v>Prometium</v>
    <v>1</v>
    <v>Plane</v>
    <v>2</v>
    <v>3</v>
    <v>6534.9516006477761</v>
    <v>49144.480000000003</v>
    <v>320</v>
    <v>0</v>
    <v>Type</v>
    <v>A highly radioactive cadmium-promethium compound, used as a catalytic agent in the manufacturing of thrusters, reactor units and shield emitters, among other things.</v>
    <v>133</v>
    <v>595</v>
    <v>596</v>
    <v>136</v>
    <v>0</v>
    <v>Prometium</v>
    <v>1</v>
    <v>1</v>
    <v>None</v>
    <v>0.2</v>
  </rv>
  <rv s="15">
    <v>Prometium x 100</v>
    <v>0</v>
    <v>597</v>
  </rv>
  <rv s="15">
    <v>Pulse Shield Emitter x 225</v>
    <v>430</v>
    <v>475</v>
  </rv>
  <rv s="15">
    <v>R.A.M.- Starship Tech x 15</v>
    <v>224</v>
    <v>418</v>
  </rv>
  <rv s="15">
    <v>Retriever x 1</v>
    <v>14</v>
    <v>489</v>
  </rv>
  <rv s="0">
    <fb>16658</fb>
    <v>4</v>
  </rv>
  <rv s="1">
    <v>88</v>
    <v>8</v>
    <v>0</v>
    <v>Silicon Diborite</v>
  </rv>
  <rv s="7">
    <v>0</v>
    <v>Silicon Diborite</v>
    <v>1</v>
    <v>Plane</v>
    <v>2</v>
    <v>3</v>
    <v>1965.0179228478339</v>
    <v>2601.86</v>
    <v>8</v>
    <v>0</v>
    <v>Type</v>
    <v>A mineral composite which, in large quantities, gives off a distinct crystalline glow. When combined with other composites, is usable for a variety of manufacturing purposes.</v>
    <v>133</v>
    <v>602</v>
    <v>603</v>
    <v>136</v>
    <v>0</v>
    <v>Silicon Diborite</v>
    <v>1</v>
    <v>1</v>
    <v>None</v>
    <v>0.2</v>
  </rv>
  <rv s="15">
    <v>Silicon Diborite x 800</v>
    <v>511</v>
    <v>604</v>
  </rv>
  <rv s="15">
    <v>Sulfuric Acid x 400</v>
    <v>573</v>
    <v>204</v>
  </rv>
  <rv s="0">
    <fb>33000</fb>
    <v>4</v>
  </rv>
  <rv s="0">
    <fb>16678</fb>
    <v>4</v>
  </rv>
  <rv s="1">
    <v>89</v>
    <v>8</v>
    <v>0</v>
    <v>Sylramic Fibers</v>
  </rv>
  <rv s="7">
    <v>0</v>
    <v>Sylramic Fibers</v>
    <v>1</v>
    <v>Plane</v>
    <v>2</v>
    <v>3</v>
    <v>284.74010527318717</v>
    <v>296.29000000000002</v>
    <v>20</v>
    <v>0</v>
    <v>Type</v>
    <v>Extremely strong fibers, used in laminated armor plating.</v>
    <v>144</v>
    <v>608</v>
    <v>609</v>
    <v>147</v>
    <v>0</v>
    <v>Sylramic Fibers</v>
    <v>1</v>
    <v>1</v>
    <v>None</v>
    <v>0.05</v>
  </rv>
  <rv s="15">
    <v>Sylramic Fibers x 33000</v>
    <v>607</v>
    <v>610</v>
  </rv>
  <rv s="0">
    <fb>2400</fb>
    <v>4</v>
  </rv>
  <rv s="0">
    <fb>33336</fb>
    <v>4</v>
  </rv>
  <rv s="1">
    <v>90</v>
    <v>8</v>
    <v>0</v>
    <v>Thulium Hafnite</v>
  </rv>
  <rv s="7">
    <v>0</v>
    <v>Thulium Hafnite</v>
    <v>1</v>
    <v>Plane</v>
    <v>2</v>
    <v>3</v>
    <v>16398.758638907071</v>
    <v>30346.38</v>
    <v>320</v>
    <v>0</v>
    <v>Type</v>
    <v>Despite its unremarkable gray appearance, Thulium Hafnite has proven to be extremely effective as shielding against electromagnetic radiation and free neutrons. It is a valuable component in the production of processor and capacitor technologies, especially in the Gallente Federation.</v>
    <v>133</v>
    <v>613</v>
    <v>614</v>
    <v>136</v>
    <v>0</v>
    <v>Thulium Hafnite</v>
    <v>1</v>
    <v>1</v>
    <v>None</v>
    <v>0.2</v>
  </rv>
  <rv s="15">
    <v>Thulium Hafnite x 2400</v>
    <v>612</v>
    <v>615</v>
  </rv>
  <rv s="0">
    <fb>900</fb>
    <v>4</v>
  </rv>
  <rv s="15">
    <v>Vanadium Hafnite x 900</v>
    <v>617</v>
    <v>213</v>
  </rv>
  <rv s="3">
    <v>38</v>
  </rv>
  <rv s="0">
    <fb>9715</fb>
    <v>4</v>
  </rv>
  <rv s="15">
    <v>Crystalline Carbonide x 9715</v>
    <v>620</v>
    <v>525</v>
  </rv>
  <rv s="15">
    <v>Fermionic Condensates x 110</v>
    <v>414</v>
    <v>536</v>
  </rv>
  <rv s="0">
    <fb>115</fb>
    <v>4</v>
  </rv>
  <rv s="15">
    <v>Ferrogel x 115</v>
    <v>623</v>
    <v>544</v>
  </rv>
  <rv s="15">
    <v>Fullerides x 2400</v>
    <v>612</v>
    <v>148</v>
  </rv>
  <rv s="15">
    <v>Helium Fuel Block x 15</v>
    <v>224</v>
    <v>164</v>
  </rv>
  <rv s="15">
    <v>Hexite x 100</v>
    <v>0</v>
    <v>557</v>
  </rv>
  <rv s="15">
    <v>Hydrogen Fuel Block x 10</v>
    <v>26</v>
    <v>170</v>
  </rv>
  <rv s="0">
    <fb>300</fb>
    <v>4</v>
  </rv>
  <rv s="15">
    <v>Hypersynaptic Fibers x 300</v>
    <v>629</v>
    <v>174</v>
  </rv>
  <rv s="0">
    <fb>675</fb>
    <v>4</v>
  </rv>
  <rv s="15">
    <v>Nanotransistors x 675</v>
    <v>631</v>
    <v>571</v>
  </rv>
  <rv s="15">
    <v>Neo Mercurite x 100</v>
    <v>0</v>
    <v>576</v>
  </rv>
  <rv s="15">
    <v>Nitrogen Fuel Block x 20</v>
    <v>30</v>
    <v>181</v>
  </rv>
  <rv s="0">
    <fb>1620</fb>
    <v>4</v>
  </rv>
  <rv s="15">
    <v>Phenolic Composites x 1620</v>
    <v>635</v>
    <v>586</v>
  </rv>
  <rv s="0">
    <fb>85</fb>
    <v>4</v>
  </rv>
  <rv s="15">
    <v>R.A.M.- Starship Tech x 85</v>
    <v>637</v>
    <v>418</v>
  </rv>
  <rv s="15">
    <v>Silicon Diborite x 100</v>
    <v>0</v>
    <v>604</v>
  </rv>
  <rv s="0">
    <fb>975</fb>
    <v>4</v>
  </rv>
  <rv s="15">
    <v>Sylramic Fibers x 975</v>
    <v>640</v>
    <v>610</v>
  </rv>
  <rv s="3">
    <v>39</v>
  </rv>
  <rv s="15">
    <v>Atmospheric Gases x 300</v>
    <v>629</v>
    <v>236</v>
  </rv>
  <rv s="0">
    <fb>2900</fb>
    <v>4</v>
  </rv>
  <rv s="0">
    <fb>16643</fb>
    <v>4</v>
  </rv>
  <rv s="1">
    <v>91</v>
    <v>8</v>
    <v>0</v>
    <v>Cadmium</v>
  </rv>
  <rv s="7">
    <v>0</v>
    <v>Cadmium</v>
    <v>1</v>
    <v>Plane</v>
    <v>2</v>
    <v>3</v>
    <v>4252.7325145405093</v>
    <v>8833.42</v>
    <v>16</v>
    <v>0</v>
    <v>Type</v>
    <v>A soft, malleable metal often occuring with zinc ores. Has a wide variety of applications; used in electroplating, superconductors, and as an alloy in various types of structure and equipment.</v>
    <v>232</v>
    <v>645</v>
    <v>646</v>
    <v>235</v>
    <v>3476</v>
    <v>Cadmium</v>
    <v>1</v>
    <v>1</v>
    <v>None</v>
    <v>0.05</v>
  </rv>
  <rv s="15">
    <v>Cadmium x 2900</v>
    <v>644</v>
    <v>647</v>
  </rv>
  <rv s="15">
    <v>Caesium x 600</v>
    <v>464</v>
    <v>240</v>
  </rv>
  <rv s="15">
    <v>Chromium x 500</v>
    <v>136</v>
    <v>244</v>
  </rv>
  <rv s="0">
    <fb>2300</fb>
    <v>4</v>
  </rv>
  <rv s="0">
    <fb>16640</fb>
    <v>4</v>
  </rv>
  <rv s="1">
    <v>92</v>
    <v>8</v>
    <v>0</v>
    <v>Cobalt</v>
  </rv>
  <rv s="7">
    <v>0</v>
    <v>Cobalt</v>
    <v>1</v>
    <v>Plane</v>
    <v>2</v>
    <v>3</v>
    <v>5400.7399196614724</v>
    <v>4291.04</v>
    <v>8</v>
    <v>0</v>
    <v>Type</v>
    <v>A silvery ferromagnetic element, used among other things in superalloys, magnetics, battery electrodes, and various metals and steels.</v>
    <v>232</v>
    <v>652</v>
    <v>653</v>
    <v>235</v>
    <v>3544</v>
    <v>Cobalt</v>
    <v>1</v>
    <v>1</v>
    <v>None</v>
    <v>0.05</v>
  </rv>
  <rv s="15">
    <v>Cobalt x 2300</v>
    <v>651</v>
    <v>654</v>
  </rv>
  <rv s="15">
    <v>Construction Blocks x 150</v>
    <v>409</v>
    <v>412</v>
  </rv>
  <rv s="0">
    <fb>189</fb>
    <v>4</v>
  </rv>
  <rv s="15">
    <v>Coolant x 189</v>
    <v>657</v>
    <v>249</v>
  </rv>
  <rv s="15">
    <v>Dysprosium x 200</v>
    <v>331</v>
    <v>253</v>
  </rv>
  <rv s="0">
    <fb>84</fb>
    <v>4</v>
  </rv>
  <rv s="15">
    <v>Enriched Uranium x 84</v>
    <v>660</v>
    <v>258</v>
  </rv>
  <rv s="0">
    <fb>1100</fb>
    <v>4</v>
  </rv>
  <rv s="15">
    <v>Evaporite Deposits x 1100</v>
    <v>662</v>
    <v>262</v>
  </rv>
  <rv s="0">
    <fb>1800</fb>
    <v>4</v>
  </rv>
  <rv s="15">
    <v>Hafnium x 1800</v>
    <v>664</v>
    <v>267</v>
  </rv>
  <rv s="0">
    <fb>3570</fb>
    <v>4</v>
  </rv>
  <rv s="15">
    <v>Heavy Water x 3570</v>
    <v>666</v>
    <v>274</v>
  </rv>
  <rv s="0">
    <fb>4050</fb>
    <v>4</v>
  </rv>
  <rv s="15">
    <v>Helium Isotopes x 4050</v>
    <v>668</v>
    <v>279</v>
  </rv>
  <rv s="0">
    <fb>1300</fb>
    <v>4</v>
  </rv>
  <rv s="15">
    <v>Hydrocarbons x 1300</v>
    <v>670</v>
    <v>283</v>
  </rv>
  <rv s="0">
    <fb>1350</fb>
    <v>4</v>
  </rv>
  <rv s="15">
    <v>Hydrogen Isotopes x 1350</v>
    <v>672</v>
    <v>287</v>
  </rv>
  <rv s="0">
    <fb>40082</fb>
    <v>4</v>
  </rv>
  <rv s="15">
    <v>Isogen x 40082</v>
    <v>674</v>
    <v>292</v>
  </rv>
  <rv s="0">
    <fb>7350</fb>
    <v>4</v>
  </rv>
  <rv s="15">
    <v>Liquid Ozone x 7350</v>
    <v>676</v>
    <v>297</v>
  </rv>
  <rv s="15">
    <v>Mechanical Parts x 84</v>
    <v>660</v>
    <v>301</v>
  </rv>
  <rv s="0">
    <fb>40</fb>
    <v>4</v>
  </rv>
  <rv s="1">
    <v>93</v>
    <v>8</v>
    <v>0</v>
    <v>Megacyte</v>
  </rv>
  <rv s="7">
    <v>0</v>
    <v>Megacyte</v>
    <v>1</v>
    <v>Plane</v>
    <v>2</v>
    <v>3</v>
    <v>3086.1450078768285</v>
    <v>5667.04</v>
    <v>8192</v>
    <v>0</v>
    <v>Type</v>
    <v>An extremely rare mineral found in comets and very occasionally in asteroids that have traveled through gas clouds. Has unique explosive traits that make it very valuable in the armaments industry.
May be obtained by reprocessing Arkonor ore and its variations which are available in null security status and wormhole systems.
Significant amounts of Megacyte are also present in rare ores like Spodumain, Bezdnacine, and Talassonite.
The rare ore Ducinium also contains significant quantities and is found primarily in nullsec and W-space systems containing A0 (Blue Small) stars, as well as surveyed locations on the borders of empire and nullsec space.</v>
    <v>49</v>
    <v>679</v>
    <v>680</v>
    <v>52</v>
    <v>0</v>
    <v>Megacyte</v>
    <v>1</v>
    <v>1</v>
    <v>None</v>
    <v>0.01</v>
  </rv>
  <rv s="15">
    <v>Megacyte x 1400</v>
    <v>294</v>
    <v>681</v>
  </rv>
  <rv s="15">
    <v>Mercury x 400</v>
    <v>573</v>
    <v>305</v>
  </rv>
  <rv s="0">
    <fb>75222</fb>
    <v>4</v>
  </rv>
  <rv s="15">
    <v>Mexallon x 75222</v>
    <v>684</v>
    <v>309</v>
  </rv>
  <rv s="15">
    <v>Morphite x 110</v>
    <v>414</v>
    <v>53</v>
  </rv>
  <rv s="0">
    <fb>16651</fb>
    <v>4</v>
  </rv>
  <rv s="1">
    <v>94</v>
    <v>8</v>
    <v>0</v>
    <v>Neodymium</v>
  </rv>
  <rv s="7">
    <v>0</v>
    <v>Neodymium</v>
    <v>1</v>
    <v>Plane</v>
    <v>2</v>
    <v>3</v>
    <v>30906.618589917642</v>
    <v>65313.59</v>
    <v>256</v>
    <v>0</v>
    <v>Type</v>
    <v>A rare, silvery metal. Due to its atmospheric reactiveness, Neodymium is used primarily for light-refractive purposes and as a colorant for other materials.</v>
    <v>232</v>
    <v>687</v>
    <v>688</v>
    <v>235</v>
    <v>7010</v>
    <v>Neodymium</v>
    <v>1</v>
    <v>1</v>
    <v>None</v>
    <v>0.05</v>
  </rv>
  <rv s="15">
    <v>Neodymium x 400</v>
    <v>573</v>
    <v>689</v>
  </rv>
  <rv s="15">
    <v>Nitrogen Isotopes x 1350</v>
    <v>672</v>
    <v>314</v>
  </rv>
  <rv s="0">
    <fb>15036</fb>
    <v>4</v>
  </rv>
  <rv s="15">
    <v>Nocxium x 15036</v>
    <v>692</v>
    <v>318</v>
  </rv>
  <rv s="0">
    <fb>462</fb>
    <v>4</v>
  </rv>
  <rv s="15">
    <v>Oxygen x 462</v>
    <v>694</v>
    <v>325</v>
  </rv>
  <rv s="0">
    <fb>2700</fb>
    <v>4</v>
  </rv>
  <rv s="15">
    <v>Oxygen Isotopes x 2700</v>
    <v>696</v>
    <v>329</v>
  </rv>
  <rv s="15">
    <v>Platinum x 800</v>
    <v>511</v>
    <v>334</v>
  </rv>
  <rv s="0">
    <fb>16652</fb>
    <v>4</v>
  </rv>
  <rv s="1">
    <v>95</v>
    <v>8</v>
    <v>0</v>
    <v>Promethium</v>
  </rv>
  <rv s="7">
    <v>0</v>
    <v>Promethium</v>
    <v>1</v>
    <v>Plane</v>
    <v>2</v>
    <v>3</v>
    <v>5334.7908982707904</v>
    <v>83887.58</v>
    <v>256</v>
    <v>0</v>
    <v>Type</v>
    <v>An extremely radioactive luminescent metal, sometimes used as a heating component and a building block for laser generators.</v>
    <v>232</v>
    <v>699</v>
    <v>700</v>
    <v>235</v>
    <v>7260</v>
    <v>Promethium</v>
    <v>1</v>
    <v>1</v>
    <v>None</v>
    <v>0.05</v>
  </rv>
  <rv s="15">
    <v>Promethium x 200</v>
    <v>331</v>
    <v>701</v>
  </rv>
  <rv s="0">
    <fb>300444</fb>
    <v>4</v>
  </rv>
  <rv s="15">
    <v>Pyerite x 300444</v>
    <v>703</v>
    <v>338</v>
  </rv>
  <rv s="0">
    <fb>21</fb>
    <v>4</v>
  </rv>
  <rv s="15">
    <v>Robotics x 21</v>
    <v>705</v>
    <v>74</v>
  </rv>
  <rv s="0">
    <fb>2100</fb>
    <v>4</v>
  </rv>
  <rv s="15">
    <v>Silicates x 2100</v>
    <v>707</v>
    <v>343</v>
  </rv>
  <rv s="0">
    <fb>420</fb>
    <v>4</v>
  </rv>
  <rv s="15">
    <v>Strontium Clathrates x 420</v>
    <v>709</v>
    <v>348</v>
  </rv>
  <rv s="15">
    <v>Technetium x 400</v>
    <v>573</v>
    <v>352</v>
  </rv>
  <rv s="0">
    <fb>16653</fb>
    <v>4</v>
  </rv>
  <rv s="1">
    <v>96</v>
    <v>8</v>
    <v>0</v>
    <v>Thulium</v>
  </rv>
  <rv s="7">
    <v>0</v>
    <v>Thulium</v>
    <v>1</v>
    <v>Plane</v>
    <v>2</v>
    <v>3</v>
    <v>2612.04843188021</v>
    <v>37778.69</v>
    <v>256</v>
    <v>0</v>
    <v>Type</v>
    <v>A soft, rare, silvery-gray metal. Used in the creation of lasers, in addition to possessing a range of radiation-related production applications.</v>
    <v>232</v>
    <v>712</v>
    <v>713</v>
    <v>235</v>
    <v>9320</v>
    <v>Thulium</v>
    <v>1</v>
    <v>1</v>
    <v>None</v>
    <v>0.05</v>
  </rv>
  <rv s="15">
    <v>Thulium x 1300</v>
    <v>670</v>
    <v>714</v>
  </rv>
  <rv s="0">
    <fb>1600556</fb>
    <v>4</v>
  </rv>
  <rv s="15">
    <v>Tritanium x 1600556</v>
    <v>716</v>
    <v>357</v>
  </rv>
  <rv s="15">
    <v>Vanadium x 600</v>
    <v>464</v>
    <v>365</v>
  </rv>
  <rv s="0">
    <fb>2500</fb>
    <v>4</v>
  </rv>
  <rv s="0">
    <fb>39</fb>
    <v>4</v>
  </rv>
  <rv s="1">
    <v>97</v>
    <v>8</v>
    <v>0</v>
    <v>Zydrine</v>
  </rv>
  <rv s="7">
    <v>0</v>
    <v>Zydrine</v>
    <v>1</v>
    <v>Plane</v>
    <v>2</v>
    <v>3</v>
    <v>585.52883155323991</v>
    <v>1677.59</v>
    <v>2048</v>
    <v>0</v>
    <v>Type</v>
    <v>Only found in huge geodes; rocks on the outside with crystal-like quartz on the inside. The rarest and most precious of these geodes are those that contain the dark green zydrine within. Very rare and very expensive.
May be obtained by reprocessing Bistot ore and its variations which are available in null security status and wormhole systems.
Significant amounts of Zydrine are also present in rare ores like Spodumain and Rakovene.
The rare ore Eifyrium also contains significant quantities and is found primarily in nullsec and W-space systems containing A0 (Blue Small) stars, as well as surveyed locations on the borders of empire and nullsec space.</v>
    <v>49</v>
    <v>720</v>
    <v>721</v>
    <v>52</v>
    <v>0</v>
    <v>Zydrine</v>
    <v>1</v>
    <v>1</v>
    <v>None</v>
    <v>0.01</v>
  </rv>
  <rv s="15">
    <v>Zydrine x 2500</v>
    <v>719</v>
    <v>722</v>
  </rv>
  <rv s="3">
    <v>40</v>
  </rv>
  <rv s="3">
    <v>41</v>
  </rv>
  <rv s="17">
    <v>1 product, 39 components, 38 materials, 22 excess materials</v>
    <v>2</v>
    <v>619</v>
    <v>642</v>
    <v>724</v>
    <v>725</v>
  </rv>
  <rv s="18">
    <v>0</v>
    <v>Ship</v>
    <v>2</v>
    <v>Category</v>
    <v>490</v>
    <v>Ship</v>
    <v>1</v>
  </rv>
  <rv s="0">
    <fb>655</fb>
    <v>4</v>
  </rv>
  <rv s="0">
    <fb>24509</fb>
    <v>4</v>
  </rv>
  <rv s="1">
    <v>98</v>
    <v>8</v>
    <v>0</v>
    <v>Mjolnir Fury Heavy Missile</v>
  </rv>
  <rv s="0">
    <fb>926</fb>
    <v>4</v>
  </rv>
  <rv s="2">
    <v>Rocket Fuel x 126</v>
    <v>9830</v>
    <v>126</v>
  </rv>
  <rv s="2">
    <v>Morphite x 8</v>
    <v>11399</v>
    <v>8</v>
  </rv>
  <rv s="2">
    <v>EM Pulse Generator x 14</v>
    <v>11694</v>
    <v>14</v>
  </rv>
  <rv s="2">
    <v>Phenolic Composites x 18</v>
    <v>16680</v>
    <v>18</v>
  </rv>
  <rv s="3">
    <v>42</v>
  </rv>
  <rv s="5">
    <v>0</v>
    <v>Mjolnir Fury Heavy Missile</v>
    <v>1</v>
    <v>Plane</v>
    <v>2</v>
    <v>3</v>
    <v>620.19713584829356</v>
    <v>587.55999999999995</v>
    <v>600080</v>
    <v>0</v>
    <v>Type</v>
    <v>First introduced by the armaments lab of the Wiyrkomi Corporation, the Mjolnir heavy missile is a solid investment with a large payload and steady performance.
A modified version of the Mjolnir heavy missile. Does more damage than its predecessor but the volatile nature of the warhead, and its powerful containment system, reduce both flight time and precision.</v>
    <v>728</v>
    <v>729</v>
    <v>730</v>
    <v>731</v>
    <v>1000</v>
    <v>Mjolnir Fury Heavy Missile</v>
    <v>5000</v>
    <v>1</v>
    <v>None</v>
    <v>736</v>
    <v>0.03</v>
  </rv>
  <rv s="0">
    <fb>11458</fb>
    <v>4</v>
  </rv>
  <rv s="1">
    <v>99</v>
    <v>8</v>
    <v>0</v>
    <v>R.Db - Khanid Innovation</v>
  </rv>
  <rv s="5">
    <v>0</v>
    <v>R.Db - Khanid Innovation</v>
    <v>1</v>
    <v>Plane</v>
    <v>2</v>
    <v>3</v>
    <v>1107.2346260927759</v>
    <v>832.95</v>
    <v>58624</v>
    <v>0</v>
    <v>Type</v>
    <v>A searchable database of the corporations scientific research. Used in blueprint copying as well as material and time efficiency blueprint research.</v>
    <v>15</v>
    <v>738</v>
    <v>739</v>
    <v>18</v>
    <v>0</v>
    <v>R.Db - Khanid Innovation</v>
    <v>100</v>
    <v>1</v>
    <v>None</v>
    <v>22</v>
    <v>0.04</v>
  </rv>
  <rv s="6">
    <v>R.Db - Khanid Innovation x 1</v>
    <v>14</v>
    <v>740</v>
    <v>24</v>
    <v>15</v>
  </rv>
  <rv s="6">
    <v>Data Sheets x 15</v>
    <v>224</v>
    <v>31</v>
    <v>24</v>
    <v>27</v>
  </rv>
  <rv s="3">
    <v>43</v>
  </rv>
  <rv s="0">
    <fb>3402</fb>
    <v>4</v>
  </rv>
  <rv s="1">
    <v>100</v>
    <v>8</v>
    <v>0</v>
    <v>Science</v>
  </rv>
  <rv s="7">
    <v>0</v>
    <v>Science</v>
    <v>1</v>
    <v>Plane</v>
    <v>2</v>
    <v>3</v>
    <v>19136.063635930212</v>
    <v>8159.38</v>
    <v>30000</v>
    <v>0</v>
    <v>Type</v>
    <v>Basic understanding of scientific principles. 5% Bonus to blueprint copying speed per level.</v>
    <v>35</v>
    <v>744</v>
    <v>745</v>
    <v>38</v>
    <v>0</v>
    <v>Science</v>
    <v>1</v>
    <v>1</v>
    <v>None</v>
    <v>0.01</v>
  </rv>
  <rv s="9">
    <v>Science Level 5</v>
    <v>96</v>
    <v>746</v>
  </rv>
  <rv s="0">
    <fb>11449</fb>
    <v>4</v>
  </rv>
  <rv s="1">
    <v>101</v>
    <v>8</v>
    <v>0</v>
    <v>Rocket Science</v>
  </rv>
  <rv s="8">
    <v>0</v>
    <v>Rocket Science</v>
    <v>1</v>
    <v>Plane</v>
    <v>2</v>
    <v>3</v>
    <v>11545416.539928228</v>
    <v>12613521.439999999</v>
    <v>15000000</v>
    <v>0</v>
    <v>Type</v>
    <v>Skill and knowledge of Rocket Science and its use in the development of advanced technology. 
Used primarily in the research of missiles and propulsion systems.  
Allows Rocket Science research to be performed with the help of a research agent. 1% reduction in manufacturing time for all items requiring Rocket Science per level.
Needed for all research and manufacturing operations on related blueprints.</v>
    <v>35</v>
    <v>748</v>
    <v>749</v>
    <v>38</v>
    <v>0</v>
    <v>Rocket Science</v>
    <v>1</v>
    <v>1</v>
    <v>4</v>
    <v>0.01</v>
  </rv>
  <rv s="9">
    <v>Rocket Science Level 1</v>
    <v>34</v>
    <v>750</v>
  </rv>
  <rv s="3">
    <v>44</v>
  </rv>
  <rv s="0">
    <fb>7680</fb>
    <v>4</v>
  </rv>
  <rv s="10">
    <v>2 materials, 3 skills, time 7680</v>
    <v>743</v>
    <v>752</v>
    <v>753</v>
  </rv>
  <rv s="0">
    <fb>24510</fb>
    <v>4</v>
  </rv>
  <rv s="6">
    <v>Phenolic Composites x 18</v>
    <v>49</v>
    <v>586</v>
    <v>4</v>
    <v>144</v>
  </rv>
  <rv s="0">
    <fb>11476</fb>
    <v>4</v>
  </rv>
  <rv s="1">
    <v>102</v>
    <v>8</v>
    <v>0</v>
    <v>R.A.M.- Ammunition Tech</v>
  </rv>
  <rv s="5">
    <v>0</v>
    <v>R.A.M.- Ammunition Tech</v>
    <v>1</v>
    <v>Plane</v>
    <v>2</v>
    <v>3</v>
    <v>650.66480189486151</v>
    <v>903.21</v>
    <v>36456</v>
    <v>0</v>
    <v>Type</v>
    <v>Robotic assembly modules designed for Missile and Ammo Manufacturing.</v>
    <v>15</v>
    <v>757</v>
    <v>758</v>
    <v>78</v>
    <v>0</v>
    <v>R.A.M.- Ammunition Tech</v>
    <v>100</v>
    <v>1</v>
    <v>None</v>
    <v>84</v>
    <v>0.04</v>
  </rv>
  <rv s="6">
    <v>R.A.M.- Ammunition Tech x 1</v>
    <v>14</v>
    <v>759</v>
    <v>24</v>
    <v>15</v>
  </rv>
  <rv s="0">
    <fb>11694</fb>
    <v>4</v>
  </rv>
  <rv s="1">
    <v>103</v>
    <v>8</v>
    <v>0</v>
    <v>EM Pulse Generator</v>
  </rv>
  <rv s="2">
    <v>Tungsten Carbide x 22</v>
    <v>16672</v>
    <v>22</v>
  </rv>
  <rv s="2">
    <v>Phenolic Composites x 7</v>
    <v>16680</v>
    <v>7</v>
  </rv>
  <rv s="3">
    <v>45</v>
  </rv>
  <rv s="11">
    <v>0</v>
    <v>EM Pulse Generator</v>
    <v>1</v>
    <v>Plane</v>
    <v>2</v>
    <v>3</v>
    <v>23035.149229310769</v>
    <v>21767.58</v>
    <v>None</v>
    <v>0</v>
    <v>Type</v>
    <v>Weapon Component used primarily in Amarr Missiles. A component in various other technology as well.</v>
    <v>55</v>
    <v>761</v>
    <v>762</v>
    <v>58</v>
    <v>1</v>
    <v>EM Pulse Generator</v>
    <v>1</v>
    <v>1</v>
    <v>4</v>
    <v>765</v>
    <v>1</v>
  </rv>
  <rv s="6">
    <v>EM Pulse Generator x 14</v>
    <v>500</v>
    <v>766</v>
    <v>24</v>
    <v>55</v>
  </rv>
  <rv s="0">
    <fb>126</fb>
    <v>4</v>
  </rv>
  <rv s="0">
    <fb>9830</fb>
    <v>4</v>
  </rv>
  <rv s="1">
    <v>104</v>
    <v>8</v>
    <v>0</v>
    <v>Rocket Fuel</v>
  </rv>
  <rv s="7">
    <v>0</v>
    <v>Rocket Fuel</v>
    <v>1</v>
    <v>Plane</v>
    <v>2</v>
    <v>3</v>
    <v>6032.4841329492519</v>
    <v>13065.89</v>
    <v>505</v>
    <v>0</v>
    <v>Type</v>
    <v>The properties of this carefully refined liquid make it ideal for controlled combustion whether in or outside of atmospheric environments; its severe volatility requires special containers to resist most forms of impact, high temperatures, and electrical activity during storage and transportation.</v>
    <v>106</v>
    <v>769</v>
    <v>770</v>
    <v>109</v>
    <v>0</v>
    <v>Rocket Fuel</v>
    <v>1</v>
    <v>1</v>
    <v>None</v>
    <v>0.75</v>
  </rv>
  <rv s="6">
    <v>Rocket Fuel x 126</v>
    <v>768</v>
    <v>771</v>
    <v>70</v>
    <v>106</v>
  </rv>
  <rv s="6">
    <v>Morphite x 8</v>
    <v>391</v>
    <v>53</v>
    <v>4</v>
    <v>49</v>
  </rv>
  <rv s="3">
    <v>46</v>
  </rv>
  <rv s="0">
    <fb>5000</fb>
    <v>4</v>
  </rv>
  <rv s="12">
    <v>Mjolnir Fury Heavy Missile x 5000 x 100%</v>
    <v>93</v>
    <v>775</v>
    <v>737</v>
  </rv>
  <rv s="3">
    <v>47</v>
  </rv>
  <rv s="3">
    <v>48</v>
  </rv>
  <rv s="0">
    <fb>9600</fb>
    <v>4</v>
  </rv>
  <rv s="13">
    <v>5 materials, 3 skills, 1 product, time 9600</v>
    <v>774</v>
    <v>777</v>
    <v>778</v>
    <v>779</v>
  </rv>
  <rv s="0">
    <fb>2</fb>
    <v>4</v>
  </rv>
  <rv s="6">
    <v>Consumer Electronics x 2</v>
    <v>781</v>
    <v>110</v>
    <v>70</v>
    <v>106</v>
  </rv>
  <rv s="0">
    <fb>3</fb>
    <v>4</v>
  </rv>
  <rv s="6">
    <v>Reports x 3</v>
    <v>783</v>
    <v>114</v>
    <v>24</v>
    <v>27</v>
  </rv>
  <rv s="3">
    <v>49</v>
  </rv>
  <rv s="3">
    <v>50</v>
  </rv>
  <rv s="0">
    <fb>336</fb>
    <v>4</v>
  </rv>
  <rv s="10">
    <v>3 materials, 3 skills, time 336</v>
    <v>785</v>
    <v>786</v>
    <v>787</v>
  </rv>
  <rv s="3">
    <v>51</v>
  </rv>
  <rv s="10">
    <v>3 materials, 3 skills, time 336</v>
    <v>785</v>
    <v>789</v>
    <v>787</v>
  </rv>
  <rv s="14">
    <v>0</v>
    <v>Mjolnir Fury Heavy Missile Blueprint</v>
    <v>2</v>
    <v>5</v>
    <v>10000000000</v>
    <v>754</v>
    <v>Blueprint</v>
    <v>755</v>
    <v>780</v>
    <v>10</v>
    <v>Mjolnir Fury Heavy Missile Blueprint</v>
    <v>788</v>
    <v>790</v>
  </rv>
  <rv s="15">
    <v>Mjolnir Fury Heavy Missile x 5000</v>
    <v>775</v>
    <v>737</v>
  </rv>
  <rv s="15">
    <v>Caesarium Cadmide x 100</v>
    <v>0</v>
    <v>514</v>
  </rv>
  <rv s="15">
    <v>EM Pulse Generator x 14</v>
    <v>500</v>
    <v>766</v>
  </rv>
  <rv s="15">
    <v>Nanotransistors x 28</v>
    <v>498</v>
    <v>571</v>
  </rv>
  <rv s="15">
    <v>Phenolic Composites x 18</v>
    <v>49</v>
    <v>586</v>
  </rv>
  <rv s="15">
    <v>R.A.M.- Ammunition Tech x 1</v>
    <v>14</v>
    <v>759</v>
  </rv>
  <rv s="0">
    <fb>308</fb>
    <v>4</v>
  </rv>
  <rv s="15">
    <v>Tungsten Carbide x 308</v>
    <v>798</v>
    <v>209</v>
  </rv>
  <rv s="3">
    <v>52</v>
  </rv>
  <rv s="15">
    <v>Helium Fuel Block x 35</v>
    <v>220</v>
    <v>164</v>
  </rv>
  <rv s="0">
    <fb>1472</fb>
    <v>4</v>
  </rv>
  <rv s="15">
    <v>Nanotransistors x 1472</v>
    <v>802</v>
    <v>571</v>
  </rv>
  <rv s="15">
    <v>Oxygen Fuel Block x 25</v>
    <v>578</v>
    <v>187</v>
  </rv>
  <rv s="0">
    <fb>2084</fb>
    <v>4</v>
  </rv>
  <rv s="15">
    <v>Phenolic Composites x 2084</v>
    <v>805</v>
    <v>586</v>
  </rv>
  <rv s="15">
    <v>R.A.M.- Ammunition Tech x 99</v>
    <v>227</v>
    <v>759</v>
  </rv>
  <rv s="0">
    <fb>9692</fb>
    <v>4</v>
  </rv>
  <rv s="15">
    <v>Tungsten Carbide x 9692</v>
    <v>808</v>
    <v>209</v>
  </rv>
  <rv s="3">
    <v>53</v>
  </rv>
  <rv s="15">
    <v>Cadmium x 100</v>
    <v>0</v>
    <v>647</v>
  </rv>
  <rv s="15">
    <v>Evaporite Deposits x 200</v>
    <v>331</v>
    <v>262</v>
  </rv>
  <rv s="0">
    <fb>222</fb>
    <v>4</v>
  </rv>
  <rv s="15">
    <v>Mexallon x 222</v>
    <v>813</v>
    <v>309</v>
  </rv>
  <rv s="15">
    <v>Morphite x 8</v>
    <v>391</v>
    <v>53</v>
  </rv>
  <rv s="15">
    <v>Neodymium x 100</v>
    <v>0</v>
    <v>689</v>
  </rv>
  <rv s="15">
    <v>Nocxium x 36</v>
    <v>246</v>
    <v>318</v>
  </rv>
  <rv s="15">
    <v>Robotics x 4</v>
    <v>4</v>
    <v>74</v>
  </rv>
  <rv s="15">
    <v>Rocket Fuel x 126</v>
    <v>768</v>
    <v>771</v>
  </rv>
  <rv s="0">
    <fb>556</fb>
    <v>4</v>
  </rv>
  <rv s="15">
    <v>Tritanium x 556</v>
    <v>820</v>
    <v>357</v>
  </rv>
  <rv s="3">
    <v>54</v>
  </rv>
  <rv s="3">
    <v>55</v>
  </rv>
  <rv s="17">
    <v>1 product, 16 components, 31 materials, 14 excess materials</v>
    <v>2</v>
    <v>800</v>
    <v>810</v>
    <v>822</v>
    <v>823</v>
  </rv>
  <rv s="0">
    <fb>30003728</fb>
    <v>4</v>
  </rv>
  <rv s="19">
    <v>0</v>
    <v>SI-I89</v>
    <v>2</v>
    <v>1.4E-3</v>
    <v>Industry indices</v>
    <v>825</v>
    <v>1.4E-3</v>
    <v>1.03E-2</v>
    <v>SI-I89</v>
    <v>1.4E-3</v>
    <v>1.4E-3</v>
    <v>1.4E-3</v>
  </rv>
  <rv s="20">
    <v>Rocket Fuel x 5</v>
    <v>5</v>
    <v>771</v>
  </rv>
  <rv s="0">
    <fb>2389</fb>
    <v>4</v>
  </rv>
  <rv s="1">
    <v>105</v>
    <v>8</v>
    <v>0</v>
    <v>Plasmoids</v>
  </rv>
  <rv s="7">
    <v>0</v>
    <v>Plasmoids</v>
    <v>1</v>
    <v>Plane</v>
    <v>2</v>
    <v>3</v>
    <v>440.48964200092058</v>
    <v>563.64</v>
    <v>1</v>
    <v>0</v>
    <v>Type</v>
    <v>In the early days of humanity's return to space flight, scientists Planto and Ginch co-discovered a self-sustaining natural structure made entirely from plasma suspended in a planetary magnetic field. Since then, the term has been applied to any such construct, whether occurring under normal conditions or produced artificially using electrical currents.</v>
    <v>321</v>
    <v>828</v>
    <v>829</v>
    <v>324</v>
    <v>0</v>
    <v>Plasmoids</v>
    <v>1</v>
    <v>1</v>
    <v>None</v>
    <v>0.19</v>
  </rv>
  <rv s="20">
    <v>Plasmoids x 40</v>
    <v>40</v>
    <v>830</v>
  </rv>
  <rv s="0">
    <fb>2390</fb>
    <v>4</v>
  </rv>
  <rv s="1">
    <v>106</v>
    <v>8</v>
    <v>0</v>
    <v>Electrolytes</v>
  </rv>
  <rv s="7">
    <v>0</v>
    <v>Electrolytes</v>
    <v>1</v>
    <v>Plane</v>
    <v>2</v>
    <v>3</v>
    <v>404.8429871171179</v>
    <v>721.17</v>
    <v>1</v>
    <v>0</v>
    <v>Type</v>
    <v>This conductive liquid is able to carry an electrical current due to its unique ionic properties, making it ideal for use as a reactive coolant, a high-energy fuel, or a transference medium for power plants.</v>
    <v>321</v>
    <v>832</v>
    <v>833</v>
    <v>324</v>
    <v>0</v>
    <v>Electrolytes</v>
    <v>1</v>
    <v>1</v>
    <v>None</v>
    <v>0.19</v>
  </rv>
  <rv s="20">
    <v>Electrolytes x 40</v>
    <v>40</v>
    <v>834</v>
  </rv>
  <rv s="0">
    <fb>20000540</fb>
    <v>4</v>
  </rv>
  <rv s="0">
    <fb>10000047</fb>
    <v>4</v>
  </rv>
  <rv s="0">
    <fb>30003703</fb>
    <v>8</v>
  </rv>
  <rv s="0">
    <fb>30003704</fb>
    <v>8</v>
  </rv>
  <rv s="0">
    <fb>30003705</fb>
    <v>8</v>
  </rv>
  <rv s="0">
    <fb>30003706</fb>
    <v>8</v>
  </rv>
  <rv s="0">
    <fb>30003707</fb>
    <v>8</v>
  </rv>
  <rv s="0">
    <fb>30003708</fb>
    <v>8</v>
  </rv>
  <rv s="3">
    <v>56</v>
  </rv>
  <rv s="21">
    <v>G2E-RJ</v>
    <v>Atom</v>
    <v>2</v>
    <v>Constellation</v>
    <v>None</v>
    <v>836</v>
    <v>G2E-RJ</v>
    <v>837</v>
    <v>844</v>
  </rv>
  <rv s="0">
    <fb>20000541</fb>
    <v>4</v>
  </rv>
  <rv s="0">
    <fb>30003709</fb>
    <v>8</v>
  </rv>
  <rv s="0">
    <fb>30003710</fb>
    <v>8</v>
  </rv>
  <rv s="0">
    <fb>30003711</fb>
    <v>8</v>
  </rv>
  <rv s="0">
    <fb>30003712</fb>
    <v>8</v>
  </rv>
  <rv s="0">
    <fb>30003713</fb>
    <v>8</v>
  </rv>
  <rv s="0">
    <fb>30003714</fb>
    <v>8</v>
  </rv>
  <rv s="0">
    <fb>30003715</fb>
    <v>8</v>
  </rv>
  <rv s="0">
    <fb>30003716</fb>
    <v>8</v>
  </rv>
  <rv s="3">
    <v>57</v>
  </rv>
  <rv s="21">
    <v>4BZ-R3</v>
    <v>Atom</v>
    <v>2</v>
    <v>Constellation</v>
    <v>None</v>
    <v>846</v>
    <v>4BZ-R3</v>
    <v>837</v>
    <v>855</v>
  </rv>
  <rv s="0">
    <fb>20000542</fb>
    <v>4</v>
  </rv>
  <rv s="0">
    <fb>30003717</fb>
    <v>8</v>
  </rv>
  <rv s="0">
    <fb>30003718</fb>
    <v>8</v>
  </rv>
  <rv s="0">
    <fb>30003719</fb>
    <v>8</v>
  </rv>
  <rv s="0">
    <fb>30003720</fb>
    <v>8</v>
  </rv>
  <rv s="0">
    <fb>30003721</fb>
    <v>8</v>
  </rv>
  <rv s="0">
    <fb>30003722</fb>
    <v>8</v>
  </rv>
  <rv s="3">
    <v>58</v>
  </rv>
  <rv s="21">
    <v>AZBG-H</v>
    <v>Atom</v>
    <v>2</v>
    <v>Constellation</v>
    <v>None</v>
    <v>857</v>
    <v>AZBG-H</v>
    <v>837</v>
    <v>864</v>
  </rv>
  <rv s="0">
    <fb>20000543</fb>
    <v>4</v>
  </rv>
  <rv s="0">
    <fb>30003723</fb>
    <v>8</v>
  </rv>
  <rv s="0">
    <fb>30003724</fb>
    <v>8</v>
  </rv>
  <rv s="0">
    <fb>30003725</fb>
    <v>8</v>
  </rv>
  <rv s="0">
    <fb>30003726</fb>
    <v>8</v>
  </rv>
  <rv s="0">
    <fb>30003727</fb>
    <v>8</v>
  </rv>
  <rv s="0">
    <fb>30003728</fb>
    <v>8</v>
  </rv>
  <rv s="3">
    <v>59</v>
  </rv>
  <rv s="21">
    <v>I9B-8X</v>
    <v>Atom</v>
    <v>2</v>
    <v>Constellation</v>
    <v>None</v>
    <v>866</v>
    <v>I9B-8X</v>
    <v>837</v>
    <v>873</v>
  </rv>
  <rv s="0">
    <fb>20000544</fb>
    <v>4</v>
  </rv>
  <rv s="0">
    <fb>30003729</fb>
    <v>8</v>
  </rv>
  <rv s="0">
    <fb>30003730</fb>
    <v>8</v>
  </rv>
  <rv s="0">
    <fb>30003731</fb>
    <v>8</v>
  </rv>
  <rv s="0">
    <fb>30003732</fb>
    <v>8</v>
  </rv>
  <rv s="0">
    <fb>30003733</fb>
    <v>8</v>
  </rv>
  <rv s="0">
    <fb>30003734</fb>
    <v>8</v>
  </rv>
  <rv s="3">
    <v>60</v>
  </rv>
  <rv s="21">
    <v>XV7L-S</v>
    <v>Atom</v>
    <v>2</v>
    <v>Constellation</v>
    <v>None</v>
    <v>875</v>
    <v>XV7L-S</v>
    <v>837</v>
    <v>882</v>
  </rv>
  <rv s="0">
    <fb>20000545</fb>
    <v>4</v>
  </rv>
  <rv s="0">
    <fb>30003735</fb>
    <v>8</v>
  </rv>
  <rv s="0">
    <fb>30003736</fb>
    <v>8</v>
  </rv>
  <rv s="0">
    <fb>30003737</fb>
    <v>8</v>
  </rv>
  <rv s="0">
    <fb>30003738</fb>
    <v>8</v>
  </rv>
  <rv s="0">
    <fb>30003739</fb>
    <v>8</v>
  </rv>
  <rv s="0">
    <fb>30003740</fb>
    <v>8</v>
  </rv>
  <rv s="3">
    <v>61</v>
  </rv>
  <rv s="21">
    <v>ZQ2-CF</v>
    <v>Atom</v>
    <v>2</v>
    <v>Constellation</v>
    <v>None</v>
    <v>884</v>
    <v>ZQ2-CF</v>
    <v>837</v>
    <v>891</v>
  </rv>
  <rv s="0">
    <fb>20000546</fb>
    <v>4</v>
  </rv>
  <rv s="0">
    <fb>30003741</fb>
    <v>8</v>
  </rv>
  <rv s="0">
    <fb>30003742</fb>
    <v>8</v>
  </rv>
  <rv s="0">
    <fb>30003743</fb>
    <v>8</v>
  </rv>
  <rv s="0">
    <fb>30003744</fb>
    <v>8</v>
  </rv>
  <rv s="0">
    <fb>30003745</fb>
    <v>8</v>
  </rv>
  <rv s="0">
    <fb>30003746</fb>
    <v>8</v>
  </rv>
  <rv s="0">
    <fb>30003747</fb>
    <v>8</v>
  </rv>
  <rv s="3">
    <v>62</v>
  </rv>
  <rv s="21">
    <v>HS7W-T</v>
    <v>Atom</v>
    <v>2</v>
    <v>Constellation</v>
    <v>None</v>
    <v>893</v>
    <v>HS7W-T</v>
    <v>837</v>
    <v>901</v>
  </rv>
  <rv s="0">
    <fb>20000547</fb>
    <v>4</v>
  </rv>
  <rv s="0">
    <fb>30003748</fb>
    <v>8</v>
  </rv>
  <rv s="0">
    <fb>30003749</fb>
    <v>8</v>
  </rv>
  <rv s="0">
    <fb>30003750</fb>
    <v>8</v>
  </rv>
  <rv s="0">
    <fb>30003751</fb>
    <v>8</v>
  </rv>
  <rv s="0">
    <fb>30003752</fb>
    <v>8</v>
  </rv>
  <rv s="0">
    <fb>30003753</fb>
    <v>8</v>
  </rv>
  <rv s="3">
    <v>63</v>
  </rv>
  <rv s="21">
    <v>5-88B9</v>
    <v>Atom</v>
    <v>2</v>
    <v>Constellation</v>
    <v>None</v>
    <v>903</v>
    <v>5-88B9</v>
    <v>837</v>
    <v>910</v>
  </rv>
  <rv s="0">
    <fb>20000548</fb>
    <v>4</v>
  </rv>
  <rv s="0">
    <fb>30003754</fb>
    <v>8</v>
  </rv>
  <rv s="0">
    <fb>30003755</fb>
    <v>8</v>
  </rv>
  <rv s="0">
    <fb>30003756</fb>
    <v>8</v>
  </rv>
  <rv s="0">
    <fb>30003757</fb>
    <v>8</v>
  </rv>
  <rv s="0">
    <fb>30003758</fb>
    <v>8</v>
  </rv>
  <rv s="0">
    <fb>30003759</fb>
    <v>8</v>
  </rv>
  <rv s="3">
    <v>64</v>
  </rv>
  <rv s="21">
    <v>UD-ZJ3</v>
    <v>Atom</v>
    <v>2</v>
    <v>Constellation</v>
    <v>None</v>
    <v>912</v>
    <v>UD-ZJ3</v>
    <v>837</v>
    <v>919</v>
  </rv>
  <rv s="0">
    <fb>20000549</fb>
    <v>4</v>
  </rv>
  <rv s="0">
    <fb>30003760</fb>
    <v>8</v>
  </rv>
  <rv s="0">
    <fb>30003761</fb>
    <v>8</v>
  </rv>
  <rv s="0">
    <fb>30003762</fb>
    <v>8</v>
  </rv>
  <rv s="0">
    <fb>30003763</fb>
    <v>8</v>
  </rv>
  <rv s="0">
    <fb>30003764</fb>
    <v>8</v>
  </rv>
  <rv s="0">
    <fb>30003765</fb>
    <v>8</v>
  </rv>
  <rv s="3">
    <v>65</v>
  </rv>
  <rv s="21">
    <v>P6N8-J</v>
    <v>Atom</v>
    <v>2</v>
    <v>Constellation</v>
    <v>None</v>
    <v>921</v>
    <v>P6N8-J</v>
    <v>837</v>
    <v>928</v>
  </rv>
  <rv s="0">
    <fb>20000550</fb>
    <v>4</v>
  </rv>
  <rv s="0">
    <fb>30003766</fb>
    <v>8</v>
  </rv>
  <rv s="0">
    <fb>30003767</fb>
    <v>8</v>
  </rv>
  <rv s="0">
    <fb>30003768</fb>
    <v>8</v>
  </rv>
  <rv s="0">
    <fb>30003769</fb>
    <v>8</v>
  </rv>
  <rv s="0">
    <fb>30003770</fb>
    <v>8</v>
  </rv>
  <rv s="0">
    <fb>30003771</fb>
    <v>8</v>
  </rv>
  <rv s="0">
    <fb>30003772</fb>
    <v>8</v>
  </rv>
  <rv s="0">
    <fb>30003773</fb>
    <v>8</v>
  </rv>
  <rv s="3">
    <v>66</v>
  </rv>
  <rv s="21">
    <v>04-H4M</v>
    <v>Atom</v>
    <v>2</v>
    <v>Constellation</v>
    <v>None</v>
    <v>930</v>
    <v>04-H4M</v>
    <v>837</v>
    <v>939</v>
  </rv>
  <rv s="0">
    <fb>20000551</fb>
    <v>4</v>
  </rv>
  <rv s="0">
    <fb>30003774</fb>
    <v>8</v>
  </rv>
  <rv s="0">
    <fb>30003775</fb>
    <v>8</v>
  </rv>
  <rv s="0">
    <fb>30003776</fb>
    <v>8</v>
  </rv>
  <rv s="0">
    <fb>30003777</fb>
    <v>8</v>
  </rv>
  <rv s="0">
    <fb>30003778</fb>
    <v>8</v>
  </rv>
  <rv s="0">
    <fb>30003779</fb>
    <v>8</v>
  </rv>
  <rv s="0">
    <fb>30003780</fb>
    <v>8</v>
  </rv>
  <rv s="3">
    <v>67</v>
  </rv>
  <rv s="21">
    <v>H-KW4A</v>
    <v>Atom</v>
    <v>2</v>
    <v>Constellation</v>
    <v>None</v>
    <v>941</v>
    <v>H-KW4A</v>
    <v>837</v>
    <v>949</v>
  </rv>
  <rv s="0">
    <fb>20000552</fb>
    <v>4</v>
  </rv>
  <rv s="0">
    <fb>30003781</fb>
    <v>8</v>
  </rv>
  <rv s="0">
    <fb>30003782</fb>
    <v>8</v>
  </rv>
  <rv s="0">
    <fb>30003783</fb>
    <v>8</v>
  </rv>
  <rv s="0">
    <fb>30003784</fb>
    <v>8</v>
  </rv>
  <rv s="0">
    <fb>30003785</fb>
    <v>8</v>
  </rv>
  <rv s="0">
    <fb>30003786</fb>
    <v>8</v>
  </rv>
  <rv s="3">
    <v>68</v>
  </rv>
  <rv s="21">
    <v>Q-6LG1</v>
    <v>Atom</v>
    <v>2</v>
    <v>Constellation</v>
    <v>None</v>
    <v>951</v>
    <v>Q-6LG1</v>
    <v>837</v>
    <v>958</v>
  </rv>
  <rv s="3">
    <v>69</v>
  </rv>
  <rv s="22">
    <v>Providence</v>
    <v>Atom</v>
    <v>2</v>
    <v>960</v>
    <v>Region</v>
    <v>The Empire long had its eye on the region it named Providence, a wealth of minerals on its border ripe for the plucking. Those plans were forced off the shelf with the Minmatar rebellion and the following disaster of Vak'Atioth. Hamstrung by these events and their repercussions, the expansion into Providence failed to materialize._x000D_
_x000D_
So the region was left to waste. Capsuleers now rule the byways, and Sansha's reborn Nation attempts to expand their influence into the region. But only a fool would assume that the Empire has forgotten its plans entirely. The enduring Amarr have learned to be ever patient, ever watchful.</v>
    <v>837</v>
    <v>Providence</v>
  </rv>
  <rv s="0">
    <fb>30003717</fb>
    <v>4</v>
  </rv>
  <rv s="19">
    <v>0</v>
    <v>U-HYMT</v>
    <v>2</v>
    <v>1.4E-3</v>
    <v>Industry indices</v>
    <v>962</v>
    <v>1.4E-3</v>
    <v>9.7000000000000003E-3</v>
    <v>U-HYMT</v>
    <v>1.4E-3</v>
    <v>1.4E-3</v>
    <v>1.4E-3</v>
  </rv>
  <rv s="0">
    <fb>30003718</fb>
    <v>4</v>
  </rv>
  <rv s="19">
    <v>0</v>
    <v>FC-3YI</v>
    <v>2</v>
    <v>5.3E-3</v>
    <v>Industry indices</v>
    <v>964</v>
    <v>1.4E-3</v>
    <v>9.2999999999999992E-3</v>
    <v>FC-3YI</v>
    <v>1.44E-2</v>
    <v>2.0299999999999999E-2</v>
    <v>1.9400000000000001E-2</v>
  </rv>
  <rv s="0">
    <fb>30003719</fb>
    <v>4</v>
  </rv>
  <rv s="19">
    <v>0</v>
    <v>QR-K85</v>
    <v>2</v>
    <v>1.4E-3</v>
    <v>Industry indices</v>
    <v>966</v>
    <v>1.4E-3</v>
    <v>1.4E-3</v>
    <v>QR-K85</v>
    <v>1.4E-3</v>
    <v>1.4E-3</v>
    <v>1.4E-3</v>
  </rv>
  <rv s="0">
    <fb>30003720</fb>
    <v>4</v>
  </rv>
  <rv s="19">
    <v>0</v>
    <v>5IO8-U</v>
    <v>2</v>
    <v>1.4E-3</v>
    <v>Industry indices</v>
    <v>968</v>
    <v>1.4E-3</v>
    <v>1.4E-3</v>
    <v>5IO8-U</v>
    <v>1.4E-3</v>
    <v>1.4E-3</v>
    <v>1.4E-3</v>
  </rv>
  <rv s="0">
    <fb>30003721</fb>
    <v>4</v>
  </rv>
  <rv s="19">
    <v>0</v>
    <v>DP-JD4</v>
    <v>2</v>
    <v>1.4E-3</v>
    <v>Industry indices</v>
    <v>970</v>
    <v>1.4E-3</v>
    <v>1.4E-3</v>
    <v>DP-JD4</v>
    <v>1.4E-3</v>
    <v>1.4E-3</v>
    <v>1.4E-3</v>
  </rv>
  <rv s="0">
    <fb>30003722</fb>
    <v>4</v>
  </rv>
  <rv s="19">
    <v>0</v>
    <v>OXIY-V</v>
    <v>2</v>
    <v>1.4E-3</v>
    <v>Industry indices</v>
    <v>972</v>
    <v>1.4E-3</v>
    <v>1.4E-3</v>
    <v>OXIY-V</v>
    <v>1.4E-3</v>
    <v>1.4E-3</v>
    <v>1.4E-3</v>
  </rv>
  <rv s="0">
    <fb>122</fb>
    <v>4</v>
  </rv>
  <rv s="0">
    <fb>2308</fb>
    <v>4</v>
  </rv>
  <rv s="1">
    <v>107</v>
    <v>8</v>
    <v>0</v>
    <v>Suspended Plasma</v>
  </rv>
  <rv s="0">
    <fb>1333</fb>
    <v>4</v>
  </rv>
  <rv s="16">
    <v>0</v>
    <v>Suspended Plasma</v>
    <v>1</v>
    <v>Plane</v>
    <v>2</v>
    <v>3</v>
    <v>2.3150396610228858</v>
    <v>4.3899999999999997</v>
    <v>None</v>
    <v>0</v>
    <v>Type</v>
    <v>When found in harvestable quantities beyond the unapproachable heat of an active star, plasma is said to be in a “suspended” state. Specialized electronic equipment is used to attract the ionized particles into collection tubes, after which it can be stored, transported, or applied to a variety of technologies.</v>
    <v>273</v>
    <v>975</v>
    <v>976</v>
    <v>977</v>
    <v>0</v>
    <v>Suspended Plasma</v>
    <v>1</v>
    <v>1</v>
    <v>None</v>
    <v>5.0000000000000001E-3</v>
  </rv>
  <rv s="20">
    <v>Suspended Plasma x 3000</v>
    <v>3000</v>
    <v>978</v>
  </rv>
  <rv s="3">
    <v>70</v>
  </rv>
  <rv s="20">
    <v>Plasmoids x 20</v>
    <v>20</v>
    <v>830</v>
  </rv>
  <rv s="0">
    <fb>1028</fb>
    <v>4</v>
  </rv>
  <rv s="0">
    <fb>2469</fb>
    <v>4</v>
  </rv>
  <rv s="1">
    <v>108</v>
    <v>8</v>
    <v>0</v>
    <v>Lava Basic Industry Facility</v>
  </rv>
  <rv s="23">
    <v>0</v>
    <v>Lava Basic Industry Facility</v>
    <v>1</v>
    <v>Plane</v>
    <v>2</v>
    <v>75000</v>
    <v>0</v>
    <v>Type</v>
    <v>Instead of laboring to shield the production lines of this industrial facility from the surrounding environment, designers opted instead to use the available heat, interference, and even crushing pressure to help power the structure itself. A plant on an ice planet might have highly advanced extended heat sinks, while a factory on a plasma world might draw most, if not all of its electricity from magnetized coils specially attuned to the planet's local ion winds. Taking advantage of the indigenous features of each world helps offset the cost of building mass production infrastructure there, which usually involves protective coatings, environmental clothing, and reinforced foundations.</v>
    <v>982</v>
    <v>983</v>
    <v>984</v>
    <v>None</v>
    <v>0</v>
    <v>Lava Basic Industry Facility</v>
    <v>1</v>
    <v>1</v>
    <v>None</v>
    <v>0</v>
  </rv>
  <rv s="24">
    <v>Lava Basic Industry Facility</v>
    <v>Lava Basic Industry Facility</v>
    <v>985</v>
  </rv>
  <rv s="0">
    <fb>2471</fb>
    <v>4</v>
  </rv>
  <rv s="1">
    <v>109</v>
    <v>8</v>
    <v>0</v>
    <v>Plasma Basic Industry Facility</v>
  </rv>
  <rv s="23">
    <v>0</v>
    <v>Plasma Basic Industry Facility</v>
    <v>1</v>
    <v>Plane</v>
    <v>2</v>
    <v>75000</v>
    <v>0</v>
    <v>Type</v>
    <v>Instead of laboring to shield the production lines of this industrial facility from the surrounding environment, designers opted instead to use the available heat, interference, and even crushing pressure to help power the structure itself. A plant on an ice planet might have highly advanced extended heat sinks, while a factory on a plasma world might draw most, if not all of its electricity from magnetized coils specially attuned to the planet's local ion winds. Taking advantage of the indigenous features of each world helps offset the cost of building mass production infrastructure there, which usually involves protective coatings, environmental clothing, and reinforced foundations.</v>
    <v>982</v>
    <v>987</v>
    <v>988</v>
    <v>None</v>
    <v>0</v>
    <v>Plasma Basic Industry Facility</v>
    <v>1</v>
    <v>1</v>
    <v>None</v>
    <v>0</v>
  </rv>
  <rv s="24">
    <v>Plasma Basic Industry Facility</v>
    <v>Plasma Basic Industry Facility</v>
    <v>989</v>
  </rv>
  <rv s="0">
    <fb>2473</fb>
    <v>4</v>
  </rv>
  <rv s="1">
    <v>110</v>
    <v>8</v>
    <v>0</v>
    <v>Barren Basic Industry Facility</v>
  </rv>
  <rv s="23">
    <v>0</v>
    <v>Barren Basic Industry Facility</v>
    <v>1</v>
    <v>Plane</v>
    <v>2</v>
    <v>75000</v>
    <v>0</v>
    <v>Type</v>
    <v>Populated almost entirely by robotic laborers, mass production facilities excel at creating products in bulk with minimal supervision and maintenance. They can be so self-sufficient that rumors abound of Gallente factories operated entirely by androids and governed by a skeleton crew of drones. (Detractors of this method like to note that Sansha facilities work in much the same fashion.) Either way, the results are irrefutable: Raw materials and components go in one end, and polished commodities come out the other side.</v>
    <v>982</v>
    <v>991</v>
    <v>992</v>
    <v>None</v>
    <v>0</v>
    <v>Barren Basic Industry Facility</v>
    <v>1</v>
    <v>1</v>
    <v>None</v>
    <v>0</v>
  </rv>
  <rv s="24">
    <v>Barren Basic Industry Facility</v>
    <v>Barren Basic Industry Facility</v>
    <v>993</v>
  </rv>
  <rv s="0">
    <fb>2481</fb>
    <v>4</v>
  </rv>
  <rv s="1">
    <v>111</v>
    <v>8</v>
    <v>0</v>
    <v>Temperate Basic Industry Facility</v>
  </rv>
  <rv s="23">
    <v>0</v>
    <v>Temperate Basic Industry Facility</v>
    <v>1</v>
    <v>Plane</v>
    <v>2</v>
    <v>75000</v>
    <v>0</v>
    <v>Type</v>
    <v>Populated almost entirely by robotic laborers, mass production facilities excel at creating products in bulk with minimal supervision and maintenance. They can be so self-sufficient that rumors abound of Gallente factories operated entirely by androids and governed by a skeleton crew of drones. (Detractors of this method like to note that Sansha facilities work in much the same fashion.) Either way, the results are irrefutable: Raw materials and components go in one end, and polished commodities come out the other side.</v>
    <v>982</v>
    <v>995</v>
    <v>996</v>
    <v>None</v>
    <v>0</v>
    <v>Temperate Basic Industry Facility</v>
    <v>1</v>
    <v>1</v>
    <v>None</v>
    <v>0</v>
  </rv>
  <rv s="24">
    <v>Temperate Basic Industry Facility</v>
    <v>Temperate Basic Industry Facility</v>
    <v>997</v>
  </rv>
  <rv s="0">
    <fb>2483</fb>
    <v>4</v>
  </rv>
  <rv s="1">
    <v>112</v>
    <v>8</v>
    <v>0</v>
    <v>Storm Basic Industry Facility</v>
  </rv>
  <rv s="23">
    <v>0</v>
    <v>Storm Basic Industry Facility</v>
    <v>1</v>
    <v>Plane</v>
    <v>2</v>
    <v>75000</v>
    <v>0</v>
    <v>Type</v>
    <v>Instead of laboring to shield the production lines of this industrial facility from the surrounding environment, designers opted instead to use the available heat, interference, and even crushing pressure to help power the structure itself. A plant on an ice planet might have highly advanced extended heat sinks, while a factory on a plasma world might draw most, if not all of its electricity from magnetized coils specially attuned to the planet's local ion winds. Taking advantage of the indigenous features of each world helps offset the cost of building mass production infrastructure there, which usually involves protective coatings, environmental clothing, and reinforced foundations.</v>
    <v>982</v>
    <v>999</v>
    <v>1000</v>
    <v>None</v>
    <v>0</v>
    <v>Storm Basic Industry Facility</v>
    <v>1</v>
    <v>1</v>
    <v>None</v>
    <v>0</v>
  </rv>
  <rv s="24">
    <v>Storm Basic Industry Facility</v>
    <v>Storm Basic Industry Facility</v>
    <v>1001</v>
  </rv>
  <rv s="0">
    <fb>2490</fb>
    <v>4</v>
  </rv>
  <rv s="1">
    <v>113</v>
    <v>8</v>
    <v>0</v>
    <v>Oceanic Basic Industry Facility</v>
  </rv>
  <rv s="23">
    <v>0</v>
    <v>Oceanic Basic Industry Facility</v>
    <v>1</v>
    <v>Plane</v>
    <v>2</v>
    <v>75000</v>
    <v>0</v>
    <v>Type</v>
    <v>Because of the difficulties involved in maintaining a habitable environment for human workers, all requirements for such personnel have been eliminated on oceanic mass production facilities. Instead, the building's focus is centered on maintaining production quotas under extreme circumstances, with reinforced bulkheads occupying almost every space that would normally have been reserved for hallways, offices, and living quarters.</v>
    <v>982</v>
    <v>1003</v>
    <v>1004</v>
    <v>None</v>
    <v>0</v>
    <v>Oceanic Basic Industry Facility</v>
    <v>1</v>
    <v>1</v>
    <v>None</v>
    <v>0</v>
  </rv>
  <rv s="24">
    <v>Oceanic Basic Industry Facility</v>
    <v>Oceanic Basic Industry Facility</v>
    <v>1005</v>
  </rv>
  <rv s="0">
    <fb>2492</fb>
    <v>4</v>
  </rv>
  <rv s="1">
    <v>114</v>
    <v>8</v>
    <v>0</v>
    <v>Gas Basic Industry Facility</v>
  </rv>
  <rv s="23">
    <v>0</v>
    <v>Gas Basic Industry Facility</v>
    <v>1</v>
    <v>Plane</v>
    <v>2</v>
    <v>75000</v>
    <v>0</v>
    <v>Type</v>
    <v>Hovering eerily among the clouds of a gas giant planet, this mass production industry platform can cast a long shadow, for it requires a massive static attunement system to remain afloat. Inside, the only real difference between it and one of its terrestrial counterparts is in the material composition used in its construction. Anything that would have been made from cheap, sturdy metal is replaced with high-strength, ultra-resistant alloys. Spare parts and raw materials are kept at absolutely minimal levels to maintain the proper weight and balance, while even items as innocuous as staff personal effects are carefully monitored and regulated.</v>
    <v>982</v>
    <v>1007</v>
    <v>1008</v>
    <v>None</v>
    <v>0</v>
    <v>Gas Basic Industry Facility</v>
    <v>1</v>
    <v>1</v>
    <v>None</v>
    <v>0</v>
  </rv>
  <rv s="24">
    <v>Gas Basic Industry Facility</v>
    <v>Gas Basic Industry Facility</v>
    <v>1009</v>
  </rv>
  <rv s="0">
    <fb>2493</fb>
    <v>4</v>
  </rv>
  <rv s="1">
    <v>115</v>
    <v>8</v>
    <v>0</v>
    <v>Ice Basic Industry Facility</v>
  </rv>
  <rv s="23">
    <v>0</v>
    <v>Ice Basic Industry Facility</v>
    <v>1</v>
    <v>Plane</v>
    <v>2</v>
    <v>75000</v>
    <v>0</v>
    <v>Type</v>
    <v>Instead of laboring to shield the production lines of this industrial facility from the surrounding environment, designers opted instead to use the available heat, interference, and even crushing pressure to help power the structure itself. A plant on an ice planet might have highly advanced extended heat sinks, while a factory on a plasma world might draw most, if not all of its electricity from magnetized coils specially attuned to the planet's local ion winds. Taking advantage of the indigenous features of each world helps offset the cost of building mass production infrastructure there, which usually involves protective coatings, environmental clothing, and reinforced foundations.</v>
    <v>982</v>
    <v>1011</v>
    <v>1012</v>
    <v>None</v>
    <v>0</v>
    <v>Ice Basic Industry Facility</v>
    <v>1</v>
    <v>1</v>
    <v>None</v>
    <v>0</v>
  </rv>
  <rv s="24">
    <v>Ice Basic Industry Facility</v>
    <v>Ice Basic Industry Facility</v>
    <v>1013</v>
  </rv>
  <rv s="3">
    <v>71</v>
  </rv>
  <rv s="25">
    <v>Plasmoids schematic</v>
    <v>2</v>
    <v>PI Schematic</v>
    <v>974</v>
    <v>980</v>
    <v>981</v>
    <v>1015</v>
  </rv>
  <rv s="0">
    <fb>123</fb>
    <v>4</v>
  </rv>
  <rv s="0">
    <fb>2309</fb>
    <v>4</v>
  </rv>
  <rv s="1">
    <v>116</v>
    <v>8</v>
    <v>0</v>
    <v>Ionic Solutions</v>
  </rv>
  <rv s="16">
    <v>0</v>
    <v>Ionic Solutions</v>
    <v>1</v>
    <v>Plane</v>
    <v>2</v>
    <v>3</v>
    <v>2.2962143249059013</v>
    <v>6.28</v>
    <v>None</v>
    <v>0</v>
    <v>Type</v>
    <v>An electrolyte found in a raw, natural form is called an ionic solution, especially in terms of planetary astronomy. Only after a lengthy process of extraction and refining can the resulting fluid go on to be used for medical, industrial, or nutritive applications.</v>
    <v>273</v>
    <v>1018</v>
    <v>1019</v>
    <v>977</v>
    <v>0</v>
    <v>Ionic Solutions</v>
    <v>1</v>
    <v>1</v>
    <v>None</v>
    <v>5.0000000000000001E-3</v>
  </rv>
  <rv s="20">
    <v>Ionic Solutions x 3000</v>
    <v>3000</v>
    <v>1020</v>
  </rv>
  <rv s="3">
    <v>72</v>
  </rv>
  <rv s="20">
    <v>Electrolytes x 20</v>
    <v>20</v>
    <v>834</v>
  </rv>
  <rv s="25">
    <v>Electrolytes schematic</v>
    <v>2</v>
    <v>PI Schematic</v>
    <v>1017</v>
    <v>1022</v>
    <v>1023</v>
    <v>1015</v>
  </rv>
  <rv s="0">
    <fb>1923</fb>
    <v>4</v>
  </rv>
  <rv s="0">
    <fb>45511</fb>
    <v>4</v>
  </rv>
  <rv s="1">
    <v>117</v>
    <v>8</v>
    <v>0</v>
    <v>Monazite</v>
  </rv>
  <rv s="0">
    <fb>2401</fb>
    <v>4</v>
  </rv>
  <rv s="2">
    <v>Evaporite Deposits x 20</v>
    <v>16635</v>
    <v>20</v>
  </rv>
  <rv s="2">
    <v>Tungsten x 20</v>
    <v>16637</v>
    <v>20</v>
  </rv>
  <rv s="2">
    <v>Chromium x 10</v>
    <v>16641</v>
    <v>10</v>
  </rv>
  <rv s="2">
    <v>Neodymium x 22</v>
    <v>16651</v>
    <v>22</v>
  </rv>
  <rv s="3">
    <v>73</v>
  </rv>
  <rv s="5">
    <v>0</v>
    <v>Monazite</v>
    <v>1</v>
    <v>Plane</v>
    <v>2</v>
    <v>3</v>
    <v>10819.666537092398</v>
    <v>6541.74</v>
    <v>10000</v>
    <v>0</v>
    <v>Type</v>
    <v>An exceptional ore commercially mined from moons, Monazite is highly valuable as it yields good quantities of Neodymium, a vital element of many advanced materials. Monazite ores will also yield Chromium, Tungsten and Evaporite Deposits.</v>
    <v>1025</v>
    <v>1026</v>
    <v>1027</v>
    <v>1028</v>
    <v>4000</v>
    <v>Monazite</v>
    <v>100</v>
    <v>1</v>
    <v>None</v>
    <v>1033</v>
    <v>10</v>
  </rv>
  <rv s="0">
    <fb>1230</fb>
    <v>4</v>
  </rv>
  <rv s="1">
    <v>118</v>
    <v>8</v>
    <v>0</v>
    <v>Veldspar</v>
  </rv>
  <rv s="0">
    <fb>518</fb>
    <v>4</v>
  </rv>
  <rv s="2">
    <v>Tritanium x 400</v>
    <v>34</v>
    <v>400</v>
  </rv>
  <rv s="3">
    <v>74</v>
  </rv>
  <rv s="5">
    <v>0</v>
    <v>Veldspar</v>
    <v>1</v>
    <v>Plane</v>
    <v>2</v>
    <v>3</v>
    <v>5.9150244394197804</v>
    <v>10.46</v>
    <v>2000</v>
    <v>0</v>
    <v>Type</v>
    <v>Veldspar is the most common ore type in the central regions of known universe. It is still in constant demand as it holds a large portion of the much-used Tritanium mineral.
Available primarily in high security status star systems.</v>
    <v>694</v>
    <v>1035</v>
    <v>1036</v>
    <v>1037</v>
    <v>4000</v>
    <v>Veldspar</v>
    <v>100</v>
    <v>1</v>
    <v>None</v>
    <v>1039</v>
    <v>0.1</v>
  </rv>
  <rv s="0">
    <fb>465</fb>
    <v>4</v>
  </rv>
  <rv s="0">
    <fb>16267</fb>
    <v>4</v>
  </rv>
  <rv s="1">
    <v>119</v>
    <v>8</v>
    <v>0</v>
    <v>Dark Glitter</v>
  </rv>
  <rv s="0">
    <fb>1855</fb>
    <v>4</v>
  </rv>
  <rv s="2">
    <v>Heavy Water x 691</v>
    <v>16272</v>
    <v>691</v>
  </rv>
  <rv s="2">
    <v>Liquid Ozone x 1381</v>
    <v>16273</v>
    <v>1381</v>
  </rv>
  <rv s="2">
    <v>Strontium Clathrates x 69</v>
    <v>16275</v>
    <v>69</v>
  </rv>
  <rv s="3">
    <v>75</v>
  </rv>
  <rv s="5">
    <v>0</v>
    <v>Dark Glitter</v>
    <v>1</v>
    <v>Plane</v>
    <v>2</v>
    <v>3</v>
    <v>258433.00451261119</v>
    <v>123134.16</v>
    <v>1550000</v>
    <v>0</v>
    <v>Type</v>
    <v>Dark glitter is one of the rarest of the interstellar ices, formed only in areas with large amounts of residual electrical current. Little is known about the exact way in which it comes into being; the staggering amount of liquid ozone to be found inside one of these rocks makes it an intriguing mystery for stellar physicists and chemists alike. In addition, it contains large amounts of heavy water and a decent measure of strontium clathrates.
Available in 0.1 security status solar systems or lower.</v>
    <v>1041</v>
    <v>1042</v>
    <v>1043</v>
    <v>1044</v>
    <v>1000</v>
    <v>Dark Glitter</v>
    <v>1</v>
    <v>1</v>
    <v>None</v>
    <v>1048</v>
    <v>1000</v>
  </rv>
  <rv s="26">
    <fb t="e">#N/A</fb>
    <v>16</v>
  </rv>
  <rv s="27">
    <v>12</v>
    <v>name</v>
    <v>0</v>
  </rv>
  <rv s="27">
    <v>12</v>
    <v>final_location</v>
    <v>0</v>
  </rv>
  <rv s="27">
    <v>12</v>
    <v>owner</v>
    <v>0</v>
  </rv>
  <rv s="27">
    <v>12</v>
    <v>quantity</v>
    <v>0</v>
  </rv>
  <rv s="28">
    <v>12</v>
    <v>1</v>
  </rv>
  <rv s="27">
    <v>12</v>
    <v>volume</v>
    <v>0</v>
  </rv>
</rvData>
</file>

<file path=xl/richData/rdrichvaluestructure.xml><?xml version="1.0" encoding="utf-8"?>
<rvStructures xmlns="http://schemas.microsoft.com/office/spreadsheetml/2017/richdata" count="29">
  <s t="_formattednumber">
    <k n="_Format" t="spb"/>
  </s>
  <s t="_webimage">
    <k n="WebImageIdentifier" t="i"/>
    <k n="CalcOrigin" t="i"/>
    <k n="ComputedImage" t="b"/>
    <k n="Text" t="s"/>
  </s>
  <s t="_entity">
    <k n="_DisplayString" t="s"/>
    <k n="material_type_id"/>
    <k n="quantity"/>
  </s>
  <s t="_array">
    <k n="array" t="a"/>
  </s>
  <s t="_entity">
    <k n="_Display" t="spb"/>
    <k n="_DisplayString" t="s"/>
    <k n="_Format" t="spb"/>
    <k n="_Icon" t="s"/>
    <k n="_Provider" t="spb"/>
    <k n="_SubLabel" t="spb"/>
    <k n="Adjusted Price"/>
    <k n="Average Price"/>
    <k n="basePrice"/>
    <k n="capacity"/>
    <k n="data_type" t="s"/>
    <k n="description" t="s"/>
    <k n="group_id" t="r"/>
    <k n="id" t="r"/>
    <k n="image" t="r"/>
    <k n="marketgroup_id" t="r"/>
    <k n="mass"/>
    <k n="name" t="s"/>
    <k n="portion_size"/>
    <k n="published" t="b"/>
    <k n="race_id" t="r"/>
    <k n="refine_materials" t="r"/>
    <k n="volume"/>
  </s>
  <s t="_entity">
    <k n="_Display" t="spb"/>
    <k n="_DisplayString" t="s"/>
    <k n="_Format" t="spb"/>
    <k n="_Icon" t="s"/>
    <k n="_Provider" t="spb"/>
    <k n="_SubLabel" t="spb"/>
    <k n="Adjusted Price"/>
    <k n="Average Price"/>
    <k n="basePrice"/>
    <k n="capacity"/>
    <k n="data_type" t="s"/>
    <k n="description" t="s"/>
    <k n="group_id" t="r"/>
    <k n="id" t="r"/>
    <k n="image" t="r"/>
    <k n="marketgroup_id" t="r"/>
    <k n="mass"/>
    <k n="name" t="s"/>
    <k n="portion_size"/>
    <k n="published" t="b"/>
    <k n="race_id" t="s"/>
    <k n="refine_materials" t="r"/>
    <k n="volume"/>
  </s>
  <s t="_entity">
    <k n="_DisplayString" t="s"/>
    <k n="quantity" t="r"/>
    <k n="type" t="r"/>
    <k n="type_category_id" t="r"/>
    <k n="type_group_id" t="r"/>
  </s>
  <s t="_entity">
    <k n="_Display" t="spb"/>
    <k n="_DisplayString" t="s"/>
    <k n="_Format" t="spb"/>
    <k n="_Icon" t="s"/>
    <k n="_Provider" t="spb"/>
    <k n="_SubLabel" t="spb"/>
    <k n="Adjusted Price"/>
    <k n="Average Price"/>
    <k n="basePrice"/>
    <k n="capacity"/>
    <k n="data_type" t="s"/>
    <k n="description" t="s"/>
    <k n="group_id" t="r"/>
    <k n="id" t="r"/>
    <k n="image" t="r"/>
    <k n="marketgroup_id" t="r"/>
    <k n="mass"/>
    <k n="name" t="s"/>
    <k n="portion_size"/>
    <k n="published" t="b"/>
    <k n="race_id" t="s"/>
    <k n="volume"/>
  </s>
  <s t="_entity">
    <k n="_Display" t="spb"/>
    <k n="_DisplayString" t="s"/>
    <k n="_Format" t="spb"/>
    <k n="_Icon" t="s"/>
    <k n="_Provider" t="spb"/>
    <k n="_SubLabel" t="spb"/>
    <k n="Adjusted Price"/>
    <k n="Average Price"/>
    <k n="basePrice"/>
    <k n="capacity"/>
    <k n="data_type" t="s"/>
    <k n="description" t="s"/>
    <k n="group_id" t="r"/>
    <k n="id" t="r"/>
    <k n="image" t="r"/>
    <k n="marketgroup_id" t="r"/>
    <k n="mass"/>
    <k n="name" t="s"/>
    <k n="portion_size"/>
    <k n="published" t="b"/>
    <k n="race_id" t="r"/>
    <k n="volume"/>
  </s>
  <s t="_entity">
    <k n="_DisplayString" t="s"/>
    <k n="level" t="r"/>
    <k n="skill" t="r"/>
  </s>
  <s t="_entity">
    <k n="_DisplayString" t="s"/>
    <k n="materials" t="r"/>
    <k n="skills" t="r"/>
    <k n="time" t="r"/>
  </s>
  <s t="_entity">
    <k n="_Display" t="spb"/>
    <k n="_DisplayString" t="s"/>
    <k n="_Format" t="spb"/>
    <k n="_Icon" t="s"/>
    <k n="_Provider" t="spb"/>
    <k n="_SubLabel" t="spb"/>
    <k n="Adjusted Price"/>
    <k n="Average Price"/>
    <k n="basePrice" t="s"/>
    <k n="capacity"/>
    <k n="data_type" t="s"/>
    <k n="description" t="s"/>
    <k n="group_id" t="r"/>
    <k n="id" t="r"/>
    <k n="image" t="r"/>
    <k n="marketgroup_id" t="r"/>
    <k n="mass"/>
    <k n="name" t="s"/>
    <k n="portion_size"/>
    <k n="published" t="b"/>
    <k n="race_id" t="r"/>
    <k n="refine_materials" t="r"/>
    <k n="volume"/>
  </s>
  <s t="_entity">
    <k n="_DisplayString" t="s"/>
    <k n="probability" t="r"/>
    <k n="quantity" t="r"/>
    <k n="type" t="r"/>
  </s>
  <s t="_entity">
    <k n="_DisplayString" t="s"/>
    <k n="materials" t="r"/>
    <k n="products" t="r"/>
    <k n="skills" t="r"/>
    <k n="time" t="r"/>
  </s>
  <s t="_entity">
    <k n="_Display" t="spb"/>
    <k n="_DisplayString" t="s"/>
    <k n="_Provider" t="spb"/>
    <k n="_SubLabel" t="spb"/>
    <k n="basePrice"/>
    <k n="copying" t="r"/>
    <k n="data_type" t="s"/>
    <k n="id" t="r"/>
    <k n="manufacturing" t="r"/>
    <k n="maxProductionLimit"/>
    <k n="name" t="s"/>
    <k n="research_material" t="r"/>
    <k n="research_time" t="r"/>
  </s>
  <s t="_entity">
    <k n="_DisplayString" t="s"/>
    <k n="quantity" t="r"/>
    <k n="type" t="r"/>
  </s>
  <s t="_entity">
    <k n="_Display" t="spb"/>
    <k n="_DisplayString" t="s"/>
    <k n="_Format" t="spb"/>
    <k n="_Icon" t="s"/>
    <k n="_Provider" t="spb"/>
    <k n="_SubLabel" t="spb"/>
    <k n="Adjusted Price"/>
    <k n="Average Price"/>
    <k n="basePrice" t="s"/>
    <k n="capacity"/>
    <k n="data_type" t="s"/>
    <k n="description" t="s"/>
    <k n="group_id" t="r"/>
    <k n="id" t="r"/>
    <k n="image" t="r"/>
    <k n="marketgroup_id" t="r"/>
    <k n="mass"/>
    <k n="name" t="s"/>
    <k n="portion_size"/>
    <k n="published" t="b"/>
    <k n="race_id" t="s"/>
    <k n="volume"/>
  </s>
  <s t="_entity">
    <k n="_DisplayString" t="s"/>
    <k n="_Provider" t="spb"/>
    <k n="components" t="r"/>
    <k n="excess_materials" t="r"/>
    <k n="materials" t="r"/>
    <k n="products" t="r"/>
  </s>
  <s t="_entity">
    <k n="_Display" t="spb"/>
    <k n="_DisplayString" t="s"/>
    <k n="_Provider" t="spb"/>
    <k n="data_type" t="s"/>
    <k n="id" t="r"/>
    <k n="name" t="s"/>
    <k n="published" t="b"/>
  </s>
  <s t="_entity">
    <k n="_Display" t="spb"/>
    <k n="_DisplayString" t="s"/>
    <k n="_Provider" t="spb"/>
    <k n="copying"/>
    <k n="data_type" t="s"/>
    <k n="id" t="r"/>
    <k n="invention"/>
    <k n="manufacturing"/>
    <k n="name" t="s"/>
    <k n="reaction"/>
    <k n="researching_material_efficiency"/>
    <k n="researching_time_efficiency"/>
  </s>
  <s t="_entity">
    <k n="_DisplayString" t="s"/>
    <k n="quantity"/>
    <k n="type" t="r"/>
  </s>
  <s t="_entity">
    <k n="_DisplayString" t="s"/>
    <k n="_Icon" t="s"/>
    <k n="_Provider" t="spb"/>
    <k n="data_type" t="s"/>
    <k n="faction_id" t="s"/>
    <k n="id" t="r"/>
    <k n="name" t="s"/>
    <k n="region_id" t="r"/>
    <k n="systems_in_constellation" t="r"/>
  </s>
  <s t="_entity">
    <k n="_DisplayString" t="s"/>
    <k n="_Icon" t="s"/>
    <k n="_Provider" t="spb"/>
    <k n="constellations" t="r"/>
    <k n="data_type" t="s"/>
    <k n="description" t="s"/>
    <k n="id" t="r"/>
    <k n="name" t="s"/>
  </s>
  <s t="_entity">
    <k n="_Display" t="spb"/>
    <k n="_DisplayString" t="s"/>
    <k n="_Format" t="spb"/>
    <k n="_Icon" t="s"/>
    <k n="_Provider" t="spb"/>
    <k n="basePrice"/>
    <k n="capacity"/>
    <k n="data_type" t="s"/>
    <k n="description" t="s"/>
    <k n="group_id" t="r"/>
    <k n="id" t="r"/>
    <k n="image" t="r"/>
    <k n="marketgroup_id" t="s"/>
    <k n="mass"/>
    <k n="name" t="s"/>
    <k n="portion_size"/>
    <k n="published" t="b"/>
    <k n="race_id" t="s"/>
    <k n="volume"/>
  </s>
  <s t="_entity">
    <k n="_DisplayString" t="s"/>
    <k n="name" t="s"/>
    <k n="type" t="r"/>
  </s>
  <s t="_entity">
    <k n="_DisplayString" t="s"/>
    <k n="_Provider" t="spb"/>
    <k n="data_type" t="s"/>
    <k n="id" t="r"/>
    <k n="input" t="r"/>
    <k n="output" t="r"/>
    <k n="pin_eligible" t="r"/>
  </s>
  <s t="_error">
    <k n="errorType" t="i"/>
  </s>
  <s t="_error">
    <k n="errorType" t="i"/>
    <k n="field" t="s"/>
    <k n="subType" t="i"/>
  </s>
  <s t="_error">
    <k n="errorType" t="i"/>
    <k n="propagated" t="b"/>
  </s>
</rvStructures>
</file>

<file path=xl/richData/rdsupportingpropertybag.xml><?xml version="1.0" encoding="utf-8"?>
<supportingPropertyBags xmlns="http://schemas.microsoft.com/office/spreadsheetml/2017/richdata2">
  <spbData count="9">
    <spb s="0">
      <v>name</v>
    </spb>
    <spb s="1">
      <v>1</v>
    </spb>
    <spb s="2">
      <v>https://www.eveonline.com/</v>
      <v>https://excelprodstc.blob.core.windows.net/$web/app/assets/logo-filled.png</v>
      <v>Powered by EVE Online</v>
    </spb>
    <spb s="3">
      <v>ISK</v>
      <v>ISK</v>
    </spb>
    <spb s="4">
      <v>2</v>
    </spb>
    <spb s="5">
      <v>ISK</v>
    </spb>
    <spb s="4">
      <v>3</v>
    </spb>
    <spb s="4">
      <v>4</v>
    </spb>
    <spb s="4">
      <v>5</v>
    </spb>
  </spbData>
</supportingPropertyBags>
</file>

<file path=xl/richData/rdsupportingpropertybagstructure.xml><?xml version="1.0" encoding="utf-8"?>
<spbStructures xmlns="http://schemas.microsoft.com/office/spreadsheetml/2017/richdata2" count="6">
  <s>
    <k n="TitleProperty" t="s"/>
  </s>
  <s>
    <k n="image" t="i"/>
  </s>
  <s>
    <k n="link" t="s"/>
    <k n="logo" t="s"/>
    <k n="name" t="s"/>
  </s>
  <s>
    <k n="Average Price" t="s"/>
    <k n="Adjusted Price" t="s"/>
  </s>
  <s>
    <k n="_Self" t="i"/>
  </s>
  <s>
    <k n="basePrice" t="s"/>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3">
    <x:dxf>
      <x:numFmt numFmtId="0" formatCode="General"/>
    </x:dxf>
    <x:dxf>
      <x:numFmt numFmtId="1" formatCode="0"/>
    </x:dxf>
    <x:dxf>
      <x:numFmt numFmtId="14" formatCode="0.00%"/>
    </x:dxf>
  </dxfs>
  <richProperties>
    <rPr n="IsHeroField" t="b"/>
    <rPr n="NumberFormat" t="s"/>
  </richProperties>
  <richStyles>
    <rSty>
      <rpv i="0">1</rpv>
    </rSty>
    <rSty dxfid="0">
      <rpv i="1">##0</rpv>
    </rSty>
    <rSty dxfid="1">
      <rpv i="1">0</rpv>
    </rSty>
    <rSty dxfid="2">
      <rpv i="1">##0%</rpv>
    </rSty>
    <rSty dxfid="0">
      <rpv i="1">#00</rpv>
    </rSty>
  </richStyles>
</richStyleSheet>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_Isotopes1" xr10:uid="{4ED13128-3162-41A8-B65D-C52BB9338E7F}" sourceName="Isotopes">
  <pivotTables>
    <pivotTable tabId="17" name="Tableau croisé dynamique11"/>
  </pivotTables>
  <data>
    <tabular pivotCacheId="1260861629">
      <items count="5">
        <i x="1" s="1"/>
        <i x="3" s="1"/>
        <i x="4" s="1"/>
        <i x="0" s="1"/>
        <i x="2"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_Primary1" xr10:uid="{3034993A-DA23-4F4A-B760-C75545099946}" sourceName="Primary">
  <pivotTables>
    <pivotTable tabId="18" name="Tableau croisé dynamique10"/>
  </pivotTables>
  <data>
    <tabular pivotCacheId="1914517326">
      <items count="5">
        <i x="3" s="1"/>
        <i x="2" s="1"/>
        <i x="4" s="1"/>
        <i x="0" s="1"/>
        <i x="1"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_Secondary1" xr10:uid="{41DD0A1D-F606-425C-B6CA-601B176B9E7C}" sourceName="Secondary">
  <pivotTables>
    <pivotTable tabId="18" name="Tableau croisé dynamique10"/>
  </pivotTables>
  <data>
    <tabular pivotCacheId="1914517326">
      <items count="5">
        <i x="1" s="1"/>
        <i x="0" s="1"/>
        <i x="4" s="1"/>
        <i x="3" s="1"/>
        <i x="2"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_Thirdy1" xr10:uid="{67916300-BE38-4DF7-8619-218017F99C76}" sourceName="Thirdy">
  <pivotTables>
    <pivotTable tabId="18" name="Tableau croisé dynamique10"/>
  </pivotTables>
  <data>
    <tabular pivotCacheId="1914517326">
      <items count="5">
        <i x="4" s="1"/>
        <i x="0" s="1"/>
        <i x="3" s="1"/>
        <i x="2" s="1"/>
        <i x="1"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_Moon_type1" xr10:uid="{9216A5DC-A2E7-4488-8487-3131B3754608}" sourceName="Moon type">
  <pivotTables>
    <pivotTable tabId="19" name="Tableau croisé dynamique9"/>
  </pivotTables>
  <data>
    <tabular pivotCacheId="1440230904">
      <items count="5">
        <i x="0" s="1"/>
        <i x="2" s="1"/>
        <i x="3" s="1"/>
        <i x="4" s="1"/>
        <i x="1"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Moon type 1" xr10:uid="{6167BFCF-EE8A-46B8-BA4D-325764CD3062}" cache="Segment_Moon_type1" caption="Moon type" columnCount="5" style="Style de segment 1" rowHeight="24765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rimary" xr10:uid="{88DE8D1E-B392-4F44-99ED-E9BC7DAA183C}" cache="Segment_Primary1" caption="1" style="Style de segment 1" rowHeight="247650"/>
  <slicer name="Secondary" xr10:uid="{3C7E0800-B307-44FE-9978-D67396835470}" cache="Segment_Secondary1" caption="2" style="Style de segment 1" rowHeight="247650"/>
  <slicer name="Thirdy" xr10:uid="{EBE66F05-0E9D-4EE6-9E5E-924CBD554394}" cache="Segment_Thirdy1" caption="3" style="Style de segment 1" rowHeight="24765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Isotopes" xr10:uid="{0B9DD1BB-68BD-481A-96DF-157F20E11CAC}" cache="Segment_Isotopes1" caption="Isotopes" style="Style de segment 1" rowHeight="2476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2C975BE-C3F0-469E-8E7B-00DECB41114A}" name="Tableau1" displayName="Tableau1" ref="B2:B43" totalsRowShown="0" headerRowDxfId="764" dataDxfId="763">
  <autoFilter ref="B2:B43" xr:uid="{E2C975BE-C3F0-469E-8E7B-00DECB41114A}"/>
  <sortState xmlns:xlrd2="http://schemas.microsoft.com/office/spreadsheetml/2017/richdata2" ref="B3:B35">
    <sortCondition ref="B3:B35"/>
  </sortState>
  <tableColumns count="1">
    <tableColumn id="1" xr3:uid="{18B073A2-CDB8-46DD-849A-1C7A099A4451}" name="Products to craft" dataDxfId="762"/>
  </tableColumns>
  <tableStyleInfo name="Style de tableau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D26FFE2-977E-4A42-AE59-1330B8431616}" name="Asteroids" displayName="Asteroids" ref="B3:E51" totalsRowShown="0" headerRowDxfId="632" dataDxfId="631">
  <autoFilter ref="B3:E51" xr:uid="{8E4D9435-4FCE-4CF7-BF27-01B89FA02347}"/>
  <sortState xmlns:xlrd2="http://schemas.microsoft.com/office/spreadsheetml/2017/richdata2" ref="B4:E51">
    <sortCondition ref="B3:B51"/>
  </sortState>
  <tableColumns count="4">
    <tableColumn id="1" xr3:uid="{DDA63F58-60F6-470D-BEB0-EB8DE1A50DCE}" name="Asteroids" dataDxfId="630"/>
    <tableColumn id="2" xr3:uid="{EEC3EA62-A760-418E-A91A-AC30AE970A16}" name="Compressed vol." dataDxfId="629">
      <calculatedColumnFormula array="1">_FV(_xldudf_EVEONLINE_INVENTORYSEARCH(B4,1),"volume",TRUE)/100</calculatedColumnFormula>
    </tableColumn>
    <tableColumn id="3" xr3:uid="{5416D01A-BFD6-481C-8E9D-4EE2E9C2C02D}" name="Est. Price" dataDxfId="628" dataCellStyle="Milliers">
      <calculatedColumnFormula array="1">IFERROR(0.18*_FV(_xldudf_EVEONLINE_INVENTORYSEARCH(B4,1),"Adjusted Price",TRUE)+_FV(_xldudf_EVEONLINE_INVENTORYSEARCH(B4,1),"Average Price",TRUE),"-")</calculatedColumnFormula>
    </tableColumn>
    <tableColumn id="4" xr3:uid="{A2B8D43D-CC01-4636-B5FF-511377264F37}" name="Profitable" dataDxfId="627">
      <calculatedColumnFormula>IFERROR(VLOOKUP(ROUND(_xlfn.PERCENTRANK.INC(Asteroids[Est. Price],D4,1)/3,1),Tableau2[#All],2,0),"NV")</calculatedColumnFormula>
    </tableColumn>
  </tableColumns>
  <tableStyleInfo name="TableStyleMedium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2E4DD8B-B1F1-4530-94A1-41E39D9D7F3B}" name="Tableau2" displayName="Tableau2" ref="M74:N78" totalsRowShown="0" headerRowDxfId="626" dataDxfId="625">
  <autoFilter ref="M74:N78" xr:uid="{8A4713CA-FF4C-410F-86CF-7AF3F98C69C0}"/>
  <tableColumns count="2">
    <tableColumn id="1" xr3:uid="{6B5687D2-EFB0-443B-A627-609CCD89369F}" name="Profitable" dataDxfId="624"/>
    <tableColumn id="2" xr3:uid="{3ADF14E1-C5F4-42AE-8549-EDE5D17BB495}" name="Rank" dataDxfId="623"/>
  </tableColumns>
  <tableStyleInfo name="TableStyleMedium2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17900D8-35E6-4CC1-9A1F-1EBE23357BD4}" name="Tableau5" displayName="Tableau5" ref="F85:I105" totalsRowShown="0" dataDxfId="622">
  <autoFilter ref="F85:I105" xr:uid="{4A4326BB-6EAA-4EB9-89B9-E902AC0FB936}"/>
  <tableColumns count="4">
    <tableColumn id="1" xr3:uid="{8D3528B5-8925-4C38-B75E-7A38995C3038}" name="Moon type" dataDxfId="621"/>
    <tableColumn id="2" xr3:uid="{2223C4C9-4C60-4F6D-97BF-A9A9B8EE7872}" name="Moon ORE" dataDxfId="620"/>
    <tableColumn id="3" xr3:uid="{9475EB83-E1E8-4DF3-8B76-C1204AFBA45B}" name="Secondary" dataDxfId="619"/>
    <tableColumn id="4" xr3:uid="{B567F46B-487A-4770-940E-3B7F494F7B97}" name="Minerals" dataDxfId="618"/>
  </tableColumns>
  <tableStyleInfo name="TableStyleMedium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A468FD1-3C4E-4364-9D62-934DEA75B6C0}" name="Tableau6" displayName="Tableau6" ref="M23:AA71" totalsRowShown="0" headerRowDxfId="617" dataDxfId="616" tableBorderDxfId="615">
  <autoFilter ref="M23:AA71" xr:uid="{53413460-8630-4C7B-883C-1F11761BE596}"/>
  <sortState xmlns:xlrd2="http://schemas.microsoft.com/office/spreadsheetml/2017/richdata2" ref="M24:AA71">
    <sortCondition ref="M23:M71"/>
  </sortState>
  <tableColumns count="15">
    <tableColumn id="1" xr3:uid="{3FBFF1B6-61A0-4C92-88D2-57C12C2B21DA}" name="ORE" dataDxfId="614"/>
    <tableColumn id="2" xr3:uid="{02C28B94-73F3-4C9C-B1D7-316A7B73F8DC}" name="Volume" dataDxfId="613"/>
    <tableColumn id="3" xr3:uid="{4D8B4B2C-07C2-4802-929A-21A7CFFED3B4}" name="Batch size" dataDxfId="612"/>
    <tableColumn id="4" xr3:uid="{69A46C2C-04FA-4C5E-80E8-A89D961018A1}" name="Tri" dataDxfId="611"/>
    <tableColumn id="5" xr3:uid="{3441660A-406E-4585-A217-E53AD6B3F718}" name="Pye" dataDxfId="610"/>
    <tableColumn id="6" xr3:uid="{DFA62578-09F7-4D2D-A148-F1AFB065C960}" name="Mex" dataDxfId="609"/>
    <tableColumn id="7" xr3:uid="{46D67868-440A-4A8A-8E6F-103F0163D1BD}" name="Iso" dataDxfId="608"/>
    <tableColumn id="8" xr3:uid="{AA639509-08DC-483D-BB52-3085E1EE0B3F}" name="Noc" dataDxfId="607"/>
    <tableColumn id="9" xr3:uid="{4E91D30A-0B37-4E39-9738-EDB4AAC41443}" name="Zyd" dataDxfId="606"/>
    <tableColumn id="10" xr3:uid="{0B6E1F86-00CE-4193-92AB-9C77F8E94DF3}" name="Meg" dataDxfId="605"/>
    <tableColumn id="11" xr3:uid="{A0B850D9-D03E-4901-BC94-37B515342973}" name="Mor"/>
    <tableColumn id="12" xr3:uid="{AD5D2FB0-6C49-47DF-919D-BBA69B7E2F52}" name="Primary" dataDxfId="604"/>
    <tableColumn id="13" xr3:uid="{8A372886-7DFA-4A0C-A354-5D4B3B9354A2}" name="Secondary" dataDxfId="603"/>
    <tableColumn id="14" xr3:uid="{95F7AE3C-63BE-4093-AD76-D5DB43F3F8F8}" name="Thirdy" dataDxfId="602"/>
    <tableColumn id="15" xr3:uid="{19D150E6-1B63-448C-B208-8FCC4ECC50C5}" name="Fourth" dataDxfId="601"/>
  </tableColumns>
  <tableStyleInfo name="Style de tableau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1ADFBBB-7143-41EF-AC11-0EC72A85C4F7}" name="Tableau7" displayName="Tableau7" ref="M3:T15" totalsRowShown="0" headerRowDxfId="600" dataDxfId="599">
  <autoFilter ref="M3:T15" xr:uid="{5D2F5322-442D-4DE0-9447-B24051307482}"/>
  <tableColumns count="8">
    <tableColumn id="1" xr3:uid="{01F5D007-4733-4B00-BFB1-8CFA59F7A9A7}" name="ICE name" dataDxfId="598"/>
    <tableColumn id="2" xr3:uid="{FFB17CB5-1EAF-4FE2-8072-4483E7CF3A0B}" name="ICE-Type" dataDxfId="597"/>
    <tableColumn id="3" xr3:uid="{1F1763F3-0DA5-46BF-A24C-A47F5916E603}" name="Est. Price" dataDxfId="596" dataCellStyle="Milliers">
      <calculatedColumnFormula array="1">IFERROR(0.18*_FV(_xldudf_EVEONLINE_INVENTORYSEARCH(M4,1),"Adjusted Price",TRUE)+_FV(_xldudf_EVEONLINE_INVENTORYSEARCH(M4,1),"Average Price",TRUE),"-")</calculatedColumnFormula>
    </tableColumn>
    <tableColumn id="4" xr3:uid="{B73343BA-E911-495B-9A8E-1B4915126FDC}" name="Profitable" dataDxfId="595">
      <calculatedColumnFormula>IFERROR(VLOOKUP(ROUND(_xlfn.PERCENTRANK.INC(O$4:O$15,O4,1)/3,1),Tableau2[#All],2,0),"NV")</calculatedColumnFormula>
    </tableColumn>
    <tableColumn id="5" xr3:uid="{05481679-DF64-4512-906C-B07A4E96AAD6}" name="Isotopes" dataDxfId="594"/>
    <tableColumn id="6" xr3:uid="{0A196115-F3B0-4E55-9031-EB67D60B0A0D}" name="Heavy water" dataDxfId="593"/>
    <tableColumn id="7" xr3:uid="{3711B888-37E0-4308-B684-73BF5D705B75}" name="Liquid Ozone" dataDxfId="592"/>
    <tableColumn id="8" xr3:uid="{1CD28C0F-82A9-401F-822C-4E8D964CD7F5}" name="Strontium Clathrates" dataDxfId="591"/>
  </tableColumns>
  <tableStyleInfo name="Style de tableau 1"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438" row="6">
    <wetp:webextensionref xmlns:r="http://schemas.openxmlformats.org/officeDocument/2006/relationships" r:id="rId1"/>
  </wetp:taskpane>
</wetp:taskpanes>
</file>

<file path=xl/webextensions/webextension1.xml><?xml version="1.0" encoding="utf-8"?>
<we:webextension xmlns:we="http://schemas.microsoft.com/office/webextensions/webextension/2010/11" id="{1147AB60-D580-46DA-8321-3454B6A642D7}">
  <we:reference id="wa200005228" version="1.4.1.0" store="fr-FR" storeType="OMEX"/>
  <we:alternateReferences>
    <we:reference id="wa200005228" version="1.4.1.0" store="" storeType="OMEX"/>
  </we:alternateReferences>
  <we:properties/>
  <we:bindings/>
  <we:snapshot xmlns:r="http://schemas.openxmlformats.org/officeDocument/2006/relationships"/>
  <we:extLst>
    <a:ext xmlns:a="http://schemas.openxmlformats.org/drawingml/2006/main" uri="{D87F86FE-615C-45B5-9D79-34F1136793EB}">
      <we:containsCustomFunctions val="1"/>
    </a:ext>
    <a:ext xmlns:a="http://schemas.openxmlformats.org/drawingml/2006/main" uri="{7C84B067-C214-45C3-A712-C9D94CD141B2}">
      <we:customFunctionIdList>
        <we:customFunctionIds>_xldudf_EVEONLINE_ALLIANCE</we:customFunctionIds>
        <we:customFunctionIds>_xldudf_EVEONLINE_CHARACTER</we:customFunctionIds>
        <we:customFunctionIds>_xldudf_EVEONLINE_ACTIVE_CHARACTER</we:customFunctionIds>
        <we:customFunctionIds>_xldudf_EVEONLINE_CHARACTER_LP</we:customFunctionIds>
        <we:customFunctionIds>_xldudf_EVEONLINE_CHARACTER_STANDINGS</we:customFunctionIds>
        <we:customFunctionIds>_xldudf_EVEONLINE_CHARACTER_CLONES</we:customFunctionIds>
        <we:customFunctionIds>_xldudf_EVEONLINE_CHARACTER_FITTINGS</we:customFunctionIds>
        <we:customFunctionIds>_xldudf_EVEONLINE_CHARACTER_PLANETS</we:customFunctionIds>
        <we:customFunctionIds>_xldudf_EVEONLINE_CHARACTER_PLANET</we:customFunctionIds>
        <we:customFunctionIds>_xldudf_EVEONLINE_CHARACTER_CORPORATION_ROLES</we:customFunctionIds>
        <we:customFunctionIds>_xldudf_EVEONLINE_CHARACTER_IMPLANTS</we:customFunctionIds>
        <we:customFunctionIds>_xldudf_EVEONLINE_CHARACTER_ASSETS</we:customFunctionIds>
        <we:customFunctionIds>_xldudf_EVEONLINE_CORPORATION_ASSETS</we:customFunctionIds>
        <we:customFunctionIds>_xldudf_EVEONLINE_CHARACTER_ORDERS</we:customFunctionIds>
        <we:customFunctionIds>_xldudf_EVEONLINE_CHARACTER_ORDERS_HISTORY</we:customFunctionIds>
        <we:customFunctionIds>_xldudf_EVEONLINE_CHARACTER_SKILLS</we:customFunctionIds>
        <we:customFunctionIds>_xldudf_EVEONLINE_CHARACTER_SKILL_QUEUE</we:customFunctionIds>
        <we:customFunctionIds>_xldudf_EVEONLINE_CHARACTER_ATTRIBUTES</we:customFunctionIds>
        <we:customFunctionIds>_xldudf_EVEONLINE_CORPORATION_CONTRACTS</we:customFunctionIds>
        <we:customFunctionIds>_xldudf_EVEONLINE_CHARACTER_CONTRACTS</we:customFunctionIds>
        <we:customFunctionIds>_xldudf_EVEONLINE_CHARACTER_WALLET_TRANSACTIONS</we:customFunctionIds>
        <we:customFunctionIds>_xldudf_EVEONLINE_CHARACTER_WALLET_JOURNAL</we:customFunctionIds>
        <we:customFunctionIds>_xldudf_EVEONLINE_CHARACTER_WALLET_BALANCE</we:customFunctionIds>
        <we:customFunctionIds>_xldudf_EVEONLINE_CHARACTER_INDUSTRY_JOBS</we:customFunctionIds>
        <we:customFunctionIds>_xldudf_EVEONLINE_CHARACTER_BLUEPRINTS</we:customFunctionIds>
        <we:customFunctionIds>_xldudf_EVEONLINE_BLUEPRINT</we:customFunctionIds>
        <we:customFunctionIds>_xldudf_EVEONLINE_BLUEPRINT_EXPLOSION</we:customFunctionIds>
        <we:customFunctionIds>_xldudf_EVEONLINE_CORPORATION</we:customFunctionIds>
        <we:customFunctionIds>_xldudf_EVEONLINE_CORPORATION_INDUSTRY_JOBS</we:customFunctionIds>
        <we:customFunctionIds>_xldudf_EVEONLINE_CORPORATION_BLUEPRINTS</we:customFunctionIds>
        <we:customFunctionIds>_xldudf_EVEONLINE_CORPORATION_MEMBERTRACKING</we:customFunctionIds>
        <we:customFunctionIds>_xldudf_EVEONLINE_CORPORATION_STRUCTURES</we:customFunctionIds>
        <we:customFunctionIds>_xldudf_EVEONLINE_CORPORATION_CUSTOMS_OFFICES</we:customFunctionIds>
        <we:customFunctionIds>_xldudf_EVEONLINE_CORPORATION_ORDERS</we:customFunctionIds>
        <we:customFunctionIds>_xldudf_EVEONLINE_CORPORATION_ORDERS_HISTORY</we:customFunctionIds>
        <we:customFunctionIds>_xldudf_EVEONLINE_CORPORATION_WALLET_TRANSACTIONS</we:customFunctionIds>
        <we:customFunctionIds>_xldudf_EVEONLINE_CORPORATION_WALLET_JOURNAL</we:customFunctionIds>
        <we:customFunctionIds>_xldudf_EVEONLINE_CORPORATION_WALLETS</we:customFunctionIds>
        <we:customFunctionIds>_xldudf_EVEONLINE_CATEGORY</we:customFunctionIds>
        <we:customFunctionIds>_xldudf_EVEONLINE_GROUP</we:customFunctionIds>
        <we:customFunctionIds>_xldudf_EVEONLINE_CONSTELLATION</we:customFunctionIds>
        <we:customFunctionIds>_xldudf_EVEONLINE_REGION</we:customFunctionIds>
        <we:customFunctionIds>_xldudf_EVEONLINE_SOLARSYSTEM</we:customFunctionIds>
        <we:customFunctionIds>_xldudf_EVEONLINE_INDUSTRYINDEX</we:customFunctionIds>
        <we:customFunctionIds>_xldudf_EVEONLINE_SEARCHSTATIONS</we:customFunctionIds>
        <we:customFunctionIds>_xldudf_EVEONLINE_SEARCHSOLARSYSTEM</we:customFunctionIds>
        <we:customFunctionIds>_xldudf_EVEONLINE_SEARCHREGION</we:customFunctionIds>
        <we:customFunctionIds>_xldudf_EVEONLINE_STATION</we:customFunctionIds>
        <we:customFunctionIds>_xldudf_EVEONLINE_SCHEMATIC</we:customFunctionIds>
        <we:customFunctionIds>_xldudf_EVEONLINE_STRUCTURE</we:customFunctionIds>
        <we:customFunctionIds>_xldudf_EVEONLINE_TYPE</we:customFunctionIds>
        <we:customFunctionIds>_xldudf_EVEONLINE_INVENTORYSEARCH</we:customFunctionIds>
        <we:customFunctionIds>_xldudf_EVEONLINE_CHARACTERSEARCH</we:customFunctionIds>
        <we:customFunctionIds>_xldudf_EVEONLINE_CORPORATIONSEARCH</we:customFunctionIds>
        <we:customFunctionIds>_xldudf_EVEONLINE_ALLIANCESEARCH</we:customFunctionIds>
        <we:customFunctionIds>_xldudf_EVEONLINE_STRUCTURESEARCH</we:customFunctionIds>
        <we:customFunctionIds>_xldudf_EVEONLINE_MARKET_ORDERS_STATS</we:customFunctionIds>
        <we:customFunctionIds>_xldudf_EVEONLINE_MARKET_ORDERS</we:customFunctionIds>
        <we:customFunctionIds>_xldudf_EVEONLINE_MARKET_HISTORY</we:customFunctionIds>
        <we:customFunctionIds>_xldudf_EVEONLINE_MARKET_ORDERS_STREAMING</we:customFunctionIds>
        <we:customFunctionIds>_xldudf_EVEONLINE_MARKET_STRUCTURE_ORDERS</we:customFunctionIds>
        <we:customFunctionIds>_xldudf_EVEONLINE_MARKET_STRUCTURE_ORDERS_STATS</we:customFunctionIds>
        <we:customFunctionIds>_xldudf_EVEONLINE_MARKET_STRUCTURE_ORDERS_STREAMING</we:customFunctionIds>
        <we:customFunctionIds>_xldudf_EVEONLINE_WARS</we:customFunctionIds>
        <we:customFunctionIds>_xldudf_EVEONLINE_WAR</we:customFunctionIds>
        <we:customFunctionIds>_xldudf_EVEONLINE_WAR_KILLMAILS</we:customFunctionIds>
      </we:customFunctionIdList>
    </a:ext>
  </we:extLst>
</we:webextension>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microsoft.com/office/2007/relationships/slicer" Target="../slicers/slicer1.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ivotTable" Target="../pivotTables/pivotTable4.xml"/><Relationship Id="rId1" Type="http://schemas.openxmlformats.org/officeDocument/2006/relationships/pivotTable" Target="../pivotTables/pivotTable3.xml"/><Relationship Id="rId4" Type="http://schemas.microsoft.com/office/2007/relationships/slicer" Target="../slicers/slicer2.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ivotTable" Target="../pivotTables/pivotTable6.xml"/><Relationship Id="rId1" Type="http://schemas.openxmlformats.org/officeDocument/2006/relationships/pivotTable" Target="../pivotTables/pivotTable5.xml"/><Relationship Id="rId4" Type="http://schemas.microsoft.com/office/2007/relationships/slicer" Target="../slicers/slicer3.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7.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table" Target="../tables/table2.xml"/><Relationship Id="rId5" Type="http://schemas.openxmlformats.org/officeDocument/2006/relationships/table" Target="../tables/table6.xml"/><Relationship Id="rId4"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5844E-06F1-494A-A5EA-D625446CE236}">
  <sheetPr>
    <tabColor theme="1"/>
  </sheetPr>
  <dimension ref="A1:BM680"/>
  <sheetViews>
    <sheetView showGridLines="0" tabSelected="1" workbookViewId="0">
      <selection activeCell="F36" sqref="F36"/>
    </sheetView>
  </sheetViews>
  <sheetFormatPr baseColWidth="10" defaultRowHeight="14.4" x14ac:dyDescent="0.3"/>
  <cols>
    <col min="1" max="1" width="3.21875" style="3" customWidth="1"/>
    <col min="2" max="2" width="29.5546875" bestFit="1" customWidth="1"/>
    <col min="3" max="3" width="11.5546875" style="3"/>
    <col min="4" max="4" width="22.33203125" style="3" customWidth="1"/>
    <col min="5" max="5" width="11.5546875" style="3"/>
    <col min="6" max="6" width="17" style="3" bestFit="1" customWidth="1"/>
    <col min="7" max="7" width="16.33203125" style="3" customWidth="1"/>
    <col min="8" max="8" width="28.88671875" style="3" bestFit="1" customWidth="1"/>
    <col min="9" max="9" width="12.44140625" style="3" bestFit="1" customWidth="1"/>
    <col min="10" max="10" width="21.33203125" style="3" customWidth="1"/>
    <col min="11" max="11" width="23.6640625" style="3" customWidth="1"/>
    <col min="12" max="12" width="20.21875" style="3" customWidth="1"/>
    <col min="13" max="13" width="11.5546875" style="3"/>
    <col min="14" max="14" width="14.21875" style="3" bestFit="1" customWidth="1"/>
    <col min="15" max="65" width="11.5546875" style="3"/>
  </cols>
  <sheetData>
    <row r="1" spans="2:17" s="3" customFormat="1" ht="10.8" customHeight="1" x14ac:dyDescent="0.3"/>
    <row r="2" spans="2:17" x14ac:dyDescent="0.3">
      <c r="B2" s="1" t="s">
        <v>53</v>
      </c>
      <c r="D2" s="250" t="s">
        <v>338</v>
      </c>
      <c r="E2" s="247" t="s">
        <v>344</v>
      </c>
      <c r="Q2" s="41"/>
    </row>
    <row r="3" spans="2:17" x14ac:dyDescent="0.3">
      <c r="B3" t="s">
        <v>38</v>
      </c>
      <c r="Q3" s="41"/>
    </row>
    <row r="4" spans="2:17" x14ac:dyDescent="0.3">
      <c r="B4" t="s">
        <v>27</v>
      </c>
      <c r="D4" s="50" t="s">
        <v>322</v>
      </c>
      <c r="E4" s="252" t="s">
        <v>102</v>
      </c>
      <c r="F4" s="252"/>
      <c r="Q4" s="41"/>
    </row>
    <row r="5" spans="2:17" x14ac:dyDescent="0.3">
      <c r="B5" t="s">
        <v>37</v>
      </c>
    </row>
    <row r="6" spans="2:17" ht="15.6" x14ac:dyDescent="0.3">
      <c r="B6" t="s">
        <v>43</v>
      </c>
      <c r="D6" s="87" t="s">
        <v>102</v>
      </c>
      <c r="E6" s="87" t="s">
        <v>103</v>
      </c>
      <c r="F6" s="87" t="s">
        <v>104</v>
      </c>
      <c r="G6" s="87" t="s">
        <v>105</v>
      </c>
      <c r="H6" s="87" t="s">
        <v>106</v>
      </c>
      <c r="I6" s="88" t="s">
        <v>107</v>
      </c>
      <c r="J6" s="89" t="s">
        <v>108</v>
      </c>
      <c r="K6" s="89" t="s">
        <v>109</v>
      </c>
      <c r="L6" s="87" t="s">
        <v>110</v>
      </c>
      <c r="M6" s="87" t="s">
        <v>111</v>
      </c>
      <c r="N6" s="90" t="s">
        <v>112</v>
      </c>
    </row>
    <row r="7" spans="2:17" ht="15.6" x14ac:dyDescent="0.3">
      <c r="B7" t="s">
        <v>42</v>
      </c>
      <c r="D7" s="60" t="str" cm="1">
        <f t="array" ref="D7">IF(E2="Yes",_xldudf_EVEONLINE_ACTIVE_CHARACTER(),"")</f>
        <v/>
      </c>
      <c r="E7" s="61" t="str" cm="1">
        <f t="array" ref="E7">IFERROR(_FV(_xlfn.ANCHORARRAY(D7),"image"),"")</f>
        <v/>
      </c>
      <c r="F7" s="62" t="str" cm="1">
        <f t="array" ref="F7">IFERROR(_FV(_xlfn.ANCHORARRAY(D7),"name"),"")</f>
        <v/>
      </c>
      <c r="G7" s="62" t="str" cm="1">
        <f t="array" ref="G7">IF(D7="","",_FV(_xlfn.ANCHORARRAY(D7),"id"))</f>
        <v/>
      </c>
      <c r="H7" s="62" t="str" cm="1">
        <f t="array" ref="H7">IFERROR(_FV(_xlfn.ANCHORARRAY(D7),"corporation"),"")</f>
        <v/>
      </c>
      <c r="I7" s="63" t="str" cm="1">
        <f t="array" ref="I7">IFERROR(_FV(_xlfn.ANCHORARRAY(D7),"birthday"),"")</f>
        <v/>
      </c>
      <c r="J7" s="64" cm="1">
        <f t="array" ref="J7">IF(D7="",0,_xldudf_EVEONLINE_CHARACTER_WALLET_BALANCE(D7))</f>
        <v>0</v>
      </c>
      <c r="K7" s="65" t="str" cm="1">
        <f t="array" ref="K7">IFERROR(SUMIFS(Assets!H:H,Assets!E:E,_FV(_xlfn.ANCHORARRAY(D7),"name")),"")</f>
        <v/>
      </c>
      <c r="L7" s="66" t="str">
        <f>IFERROR(J7+K7,"")</f>
        <v/>
      </c>
      <c r="M7" s="67" cm="1">
        <f t="array" ref="M7">COUNT(_FV(_xldudf_EVEONLINE_CHARACTER_SKILLS(D7),"id"))</f>
        <v>0</v>
      </c>
      <c r="N7" s="68" t="str" cm="1">
        <f t="array" ref="N7">IFERROR(SUM(_FV(_xldudf_EVEONLINE_CHARACTER_SKILLS(D7),"skillpoints_in_skill")),"")</f>
        <v/>
      </c>
    </row>
    <row r="8" spans="2:17" ht="15.6" x14ac:dyDescent="0.3">
      <c r="B8" t="s">
        <v>41</v>
      </c>
      <c r="D8" s="69"/>
      <c r="E8" s="70"/>
      <c r="F8" s="71"/>
      <c r="G8" s="71"/>
      <c r="H8" s="71"/>
      <c r="I8" s="72"/>
      <c r="J8" s="73" cm="1">
        <f t="array" ref="J8">IF(D8="",0,_xldudf_EVEONLINE_CHARACTER_WALLET_BALANCE(D8))</f>
        <v>0</v>
      </c>
      <c r="K8" s="74"/>
      <c r="L8" s="75">
        <f>IFERROR(J8+K8,"")</f>
        <v>0</v>
      </c>
      <c r="M8" s="76" cm="1">
        <f t="array" ref="M8">COUNT(_FV(_xldudf_EVEONLINE_CHARACTER_SKILLS(D8),"id"))</f>
        <v>0</v>
      </c>
      <c r="N8" s="77" t="str" cm="1">
        <f t="array" ref="N8">IFERROR(SUM(_FV(_xldudf_EVEONLINE_CHARACTER_SKILLS(D8),"skillpoints_in_skill")),"")</f>
        <v/>
      </c>
    </row>
    <row r="9" spans="2:17" ht="15.6" x14ac:dyDescent="0.3">
      <c r="B9" t="s">
        <v>23</v>
      </c>
      <c r="D9" s="69"/>
      <c r="E9" s="70"/>
      <c r="F9" s="71"/>
      <c r="G9" s="71"/>
      <c r="H9" s="71"/>
      <c r="I9" s="72"/>
      <c r="J9" s="73" cm="1">
        <f t="array" ref="J9">IF(D9="",0,_xldudf_EVEONLINE_CHARACTER_WALLET_BALANCE(D9))</f>
        <v>0</v>
      </c>
      <c r="K9" s="74"/>
      <c r="L9" s="75">
        <f t="shared" ref="L9:L15" si="0">IFERROR(J9+K9,"")</f>
        <v>0</v>
      </c>
      <c r="M9" s="76" cm="1">
        <f t="array" ref="M9">COUNT(_FV(_xldudf_EVEONLINE_CHARACTER_SKILLS(D9),"id"))</f>
        <v>0</v>
      </c>
      <c r="N9" s="77" t="str" cm="1">
        <f t="array" ref="N9">IFERROR(SUM(_FV(_xldudf_EVEONLINE_CHARACTER_SKILLS(D9),"skillpoints_in_skill")),"")</f>
        <v/>
      </c>
    </row>
    <row r="10" spans="2:17" ht="15.6" x14ac:dyDescent="0.3">
      <c r="B10" t="s">
        <v>40</v>
      </c>
      <c r="D10" s="69"/>
      <c r="E10" s="70"/>
      <c r="F10" s="71"/>
      <c r="G10" s="71"/>
      <c r="H10" s="71"/>
      <c r="I10" s="72"/>
      <c r="J10" s="73" cm="1">
        <f t="array" ref="J10">IF(D10="",0,_xldudf_EVEONLINE_CHARACTER_WALLET_BALANCE(D10))</f>
        <v>0</v>
      </c>
      <c r="K10" s="74"/>
      <c r="L10" s="75">
        <f t="shared" si="0"/>
        <v>0</v>
      </c>
      <c r="M10" s="76" cm="1">
        <f t="array" ref="M10">COUNT(_FV(_xldudf_EVEONLINE_CHARACTER_SKILLS(D10),"id"))</f>
        <v>0</v>
      </c>
      <c r="N10" s="77" t="str" cm="1">
        <f t="array" ref="N10">IFERROR(SUM(_FV(_xldudf_EVEONLINE_CHARACTER_SKILLS(D10),"skillpoints_in_skill")),"")</f>
        <v/>
      </c>
    </row>
    <row r="11" spans="2:17" ht="15.6" x14ac:dyDescent="0.3">
      <c r="B11" t="s">
        <v>39</v>
      </c>
      <c r="D11" s="69"/>
      <c r="E11" s="70"/>
      <c r="F11" s="71"/>
      <c r="G11" s="71"/>
      <c r="H11" s="71"/>
      <c r="I11" s="72"/>
      <c r="J11" s="73" cm="1">
        <f t="array" ref="J11">IF(D11="",0,_xldudf_EVEONLINE_CHARACTER_WALLET_BALANCE(D11))</f>
        <v>0</v>
      </c>
      <c r="K11" s="74"/>
      <c r="L11" s="75">
        <f t="shared" si="0"/>
        <v>0</v>
      </c>
      <c r="M11" s="76" cm="1">
        <f t="array" ref="M11">COUNT(_FV(_xldudf_EVEONLINE_CHARACTER_SKILLS(D11),"id"))</f>
        <v>0</v>
      </c>
      <c r="N11" s="77" t="str" cm="1">
        <f t="array" ref="N11">IFERROR(SUM(_FV(_xldudf_EVEONLINE_CHARACTER_SKILLS(D11),"skillpoints_in_skill")),"")</f>
        <v/>
      </c>
    </row>
    <row r="12" spans="2:17" ht="15.6" x14ac:dyDescent="0.3">
      <c r="B12" t="s">
        <v>50</v>
      </c>
      <c r="D12" s="69"/>
      <c r="E12" s="70"/>
      <c r="F12" s="71"/>
      <c r="G12" s="71"/>
      <c r="H12" s="71"/>
      <c r="I12" s="72"/>
      <c r="J12" s="73" cm="1">
        <f t="array" ref="J12">IF(D12="",0,_xldudf_EVEONLINE_CHARACTER_WALLET_BALANCE(D12))</f>
        <v>0</v>
      </c>
      <c r="K12" s="74"/>
      <c r="L12" s="75">
        <f t="shared" si="0"/>
        <v>0</v>
      </c>
      <c r="M12" s="76" cm="1">
        <f t="array" ref="M12">COUNT(_FV(_xldudf_EVEONLINE_CHARACTER_SKILLS(D12),"id"))</f>
        <v>0</v>
      </c>
      <c r="N12" s="77" t="str" cm="1">
        <f t="array" ref="N12">IFERROR(SUM(_FV(_xldudf_EVEONLINE_CHARACTER_SKILLS(D12),"skillpoints_in_skill")),"")</f>
        <v/>
      </c>
    </row>
    <row r="13" spans="2:17" ht="15.6" x14ac:dyDescent="0.3">
      <c r="B13" t="s">
        <v>46</v>
      </c>
      <c r="D13" s="69"/>
      <c r="E13" s="70"/>
      <c r="F13" s="71"/>
      <c r="G13" s="71"/>
      <c r="H13" s="71"/>
      <c r="I13" s="72"/>
      <c r="J13" s="73" cm="1">
        <f t="array" ref="J13">IF(D13="",0,_xldudf_EVEONLINE_CHARACTER_WALLET_BALANCE(D13))</f>
        <v>0</v>
      </c>
      <c r="K13" s="74"/>
      <c r="L13" s="75">
        <f t="shared" si="0"/>
        <v>0</v>
      </c>
      <c r="M13" s="76" cm="1">
        <f t="array" ref="M13">COUNT(_FV(_xldudf_EVEONLINE_CHARACTER_SKILLS(D13),"id"))</f>
        <v>0</v>
      </c>
      <c r="N13" s="77" t="str" cm="1">
        <f t="array" ref="N13">IFERROR(SUM(_FV(_xldudf_EVEONLINE_CHARACTER_SKILLS(D13),"skillpoints_in_skill")),"")</f>
        <v/>
      </c>
    </row>
    <row r="14" spans="2:17" ht="15.6" x14ac:dyDescent="0.3">
      <c r="B14" t="s">
        <v>56</v>
      </c>
      <c r="D14" s="69"/>
      <c r="E14" s="70"/>
      <c r="F14" s="71"/>
      <c r="G14" s="71"/>
      <c r="H14" s="71"/>
      <c r="I14" s="72"/>
      <c r="J14" s="73" cm="1">
        <f t="array" ref="J14">IF(D14="",0,_xldudf_EVEONLINE_CHARACTER_WALLET_BALANCE(D14))</f>
        <v>0</v>
      </c>
      <c r="K14" s="74"/>
      <c r="L14" s="75">
        <f t="shared" si="0"/>
        <v>0</v>
      </c>
      <c r="M14" s="76" cm="1">
        <f t="array" ref="M14">COUNT(_FV(_xldudf_EVEONLINE_CHARACTER_SKILLS(D14),"id"))</f>
        <v>0</v>
      </c>
      <c r="N14" s="77" t="str" cm="1">
        <f t="array" ref="N14">IFERROR(SUM(_FV(_xldudf_EVEONLINE_CHARACTER_SKILLS(D14),"skillpoints_in_skill")),"")</f>
        <v/>
      </c>
    </row>
    <row r="15" spans="2:17" ht="15.6" x14ac:dyDescent="0.3">
      <c r="B15" t="s">
        <v>71</v>
      </c>
      <c r="D15" s="78"/>
      <c r="E15" s="79"/>
      <c r="F15" s="80"/>
      <c r="G15" s="80"/>
      <c r="H15" s="80"/>
      <c r="I15" s="81"/>
      <c r="J15" s="82" cm="1">
        <f t="array" ref="J15">IF(D15="",0,_xldudf_EVEONLINE_CHARACTER_WALLET_BALANCE(D15))</f>
        <v>0</v>
      </c>
      <c r="K15" s="83"/>
      <c r="L15" s="75">
        <f t="shared" si="0"/>
        <v>0</v>
      </c>
      <c r="M15" s="84" cm="1">
        <f t="array" ref="M15">COUNT(_FV(_xldudf_EVEONLINE_CHARACTER_SKILLS(D15),"id"))</f>
        <v>0</v>
      </c>
      <c r="N15" s="85" t="str" cm="1">
        <f t="array" ref="N15">IFERROR(SUM(_FV(_xldudf_EVEONLINE_CHARACTER_SKILLS(D15),"skillpoints_in_skill")),"")</f>
        <v/>
      </c>
    </row>
    <row r="16" spans="2:17" ht="15.6" x14ac:dyDescent="0.3">
      <c r="B16" t="s">
        <v>17</v>
      </c>
      <c r="D16" s="91"/>
      <c r="E16" s="92"/>
      <c r="F16" s="91"/>
      <c r="G16" s="91"/>
      <c r="H16" s="91"/>
      <c r="I16" s="93"/>
      <c r="J16" s="94">
        <f>SUM(J7:J15)</f>
        <v>0</v>
      </c>
      <c r="K16" s="94">
        <f>SUM(K7:K15)</f>
        <v>0</v>
      </c>
      <c r="L16" s="95">
        <f>SUM(L7:L15)</f>
        <v>0</v>
      </c>
      <c r="M16" s="91"/>
      <c r="N16" s="94"/>
    </row>
    <row r="17" spans="2:2" x14ac:dyDescent="0.3">
      <c r="B17" t="s">
        <v>70</v>
      </c>
    </row>
    <row r="18" spans="2:2" x14ac:dyDescent="0.3">
      <c r="B18" t="s">
        <v>47</v>
      </c>
    </row>
    <row r="19" spans="2:2" x14ac:dyDescent="0.3">
      <c r="B19" t="s">
        <v>18</v>
      </c>
    </row>
    <row r="20" spans="2:2" x14ac:dyDescent="0.3">
      <c r="B20" t="s">
        <v>51</v>
      </c>
    </row>
    <row r="21" spans="2:2" x14ac:dyDescent="0.3">
      <c r="B21" t="s">
        <v>48</v>
      </c>
    </row>
    <row r="22" spans="2:2" x14ac:dyDescent="0.3">
      <c r="B22" t="s">
        <v>55</v>
      </c>
    </row>
    <row r="23" spans="2:2" x14ac:dyDescent="0.3">
      <c r="B23" t="s">
        <v>62</v>
      </c>
    </row>
    <row r="24" spans="2:2" x14ac:dyDescent="0.3">
      <c r="B24" t="s">
        <v>44</v>
      </c>
    </row>
    <row r="25" spans="2:2" x14ac:dyDescent="0.3">
      <c r="B25" t="s">
        <v>45</v>
      </c>
    </row>
    <row r="26" spans="2:2" x14ac:dyDescent="0.3">
      <c r="B26" t="s">
        <v>28</v>
      </c>
    </row>
    <row r="27" spans="2:2" x14ac:dyDescent="0.3">
      <c r="B27" t="s">
        <v>31</v>
      </c>
    </row>
    <row r="28" spans="2:2" x14ac:dyDescent="0.3">
      <c r="B28" t="s">
        <v>31</v>
      </c>
    </row>
    <row r="29" spans="2:2" x14ac:dyDescent="0.3">
      <c r="B29" t="s">
        <v>52</v>
      </c>
    </row>
    <row r="30" spans="2:2" s="3" customFormat="1" x14ac:dyDescent="0.3">
      <c r="B30" t="s">
        <v>69</v>
      </c>
    </row>
    <row r="31" spans="2:2" s="3" customFormat="1" x14ac:dyDescent="0.3">
      <c r="B31" t="s">
        <v>57</v>
      </c>
    </row>
    <row r="32" spans="2:2" s="3" customFormat="1" x14ac:dyDescent="0.3">
      <c r="B32" t="s">
        <v>19</v>
      </c>
    </row>
    <row r="33" spans="2:5" s="3" customFormat="1" x14ac:dyDescent="0.3">
      <c r="B33" t="s">
        <v>49</v>
      </c>
    </row>
    <row r="34" spans="2:5" s="3" customFormat="1" x14ac:dyDescent="0.3">
      <c r="B34" t="s">
        <v>64</v>
      </c>
    </row>
    <row r="35" spans="2:5" s="3" customFormat="1" x14ac:dyDescent="0.3">
      <c r="B35" t="s">
        <v>68</v>
      </c>
    </row>
    <row r="36" spans="2:5" s="3" customFormat="1" x14ac:dyDescent="0.3">
      <c r="B36" t="s">
        <v>72</v>
      </c>
    </row>
    <row r="37" spans="2:5" s="3" customFormat="1" x14ac:dyDescent="0.3">
      <c r="B37" t="s">
        <v>76</v>
      </c>
    </row>
    <row r="38" spans="2:5" s="3" customFormat="1" x14ac:dyDescent="0.3">
      <c r="B38" t="s">
        <v>77</v>
      </c>
    </row>
    <row r="39" spans="2:5" s="3" customFormat="1" x14ac:dyDescent="0.3">
      <c r="B39" t="s">
        <v>78</v>
      </c>
    </row>
    <row r="40" spans="2:5" s="3" customFormat="1" x14ac:dyDescent="0.3">
      <c r="B40" t="s">
        <v>321</v>
      </c>
    </row>
    <row r="41" spans="2:5" s="3" customFormat="1" x14ac:dyDescent="0.3">
      <c r="B41" t="s">
        <v>340</v>
      </c>
    </row>
    <row r="42" spans="2:5" s="3" customFormat="1" x14ac:dyDescent="0.3">
      <c r="B42" s="271" t="s">
        <v>343</v>
      </c>
    </row>
    <row r="43" spans="2:5" s="3" customFormat="1" x14ac:dyDescent="0.3">
      <c r="B43" s="271" t="s">
        <v>342</v>
      </c>
    </row>
    <row r="44" spans="2:5" s="3" customFormat="1" x14ac:dyDescent="0.3"/>
    <row r="45" spans="2:5" s="3" customFormat="1" x14ac:dyDescent="0.3">
      <c r="D45" s="25"/>
      <c r="E45" s="25"/>
    </row>
    <row r="46" spans="2:5" s="3" customFormat="1" x14ac:dyDescent="0.3">
      <c r="D46" s="25"/>
      <c r="E46" s="25"/>
    </row>
    <row r="47" spans="2:5" s="3" customFormat="1" x14ac:dyDescent="0.3">
      <c r="D47" s="25"/>
      <c r="E47" s="25"/>
    </row>
    <row r="48" spans="2:5" s="3" customFormat="1" x14ac:dyDescent="0.3">
      <c r="D48" s="25"/>
      <c r="E48" s="25"/>
    </row>
    <row r="49" spans="4:5" s="3" customFormat="1" x14ac:dyDescent="0.3">
      <c r="D49" s="25"/>
      <c r="E49" s="25"/>
    </row>
    <row r="50" spans="4:5" s="3" customFormat="1" x14ac:dyDescent="0.3"/>
    <row r="51" spans="4:5" s="3" customFormat="1" x14ac:dyDescent="0.3"/>
    <row r="52" spans="4:5" s="3" customFormat="1" x14ac:dyDescent="0.3"/>
    <row r="53" spans="4:5" s="3" customFormat="1" x14ac:dyDescent="0.3"/>
    <row r="54" spans="4:5" s="3" customFormat="1" x14ac:dyDescent="0.3"/>
    <row r="55" spans="4:5" s="3" customFormat="1" x14ac:dyDescent="0.3"/>
    <row r="56" spans="4:5" s="3" customFormat="1" x14ac:dyDescent="0.3"/>
    <row r="57" spans="4:5" s="3" customFormat="1" x14ac:dyDescent="0.3"/>
    <row r="58" spans="4:5" s="3" customFormat="1" x14ac:dyDescent="0.3"/>
    <row r="59" spans="4:5" s="3" customFormat="1" x14ac:dyDescent="0.3"/>
    <row r="60" spans="4:5" s="3" customFormat="1" x14ac:dyDescent="0.3"/>
    <row r="61" spans="4:5" s="3" customFormat="1" x14ac:dyDescent="0.3"/>
    <row r="62" spans="4:5" s="3" customFormat="1" x14ac:dyDescent="0.3"/>
    <row r="63" spans="4:5" s="3" customFormat="1" x14ac:dyDescent="0.3"/>
    <row r="64" spans="4:5"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row r="395" s="3" customFormat="1" x14ac:dyDescent="0.3"/>
    <row r="396" s="3" customFormat="1" x14ac:dyDescent="0.3"/>
    <row r="397" s="3" customFormat="1" x14ac:dyDescent="0.3"/>
    <row r="398" s="3" customFormat="1" x14ac:dyDescent="0.3"/>
    <row r="399" s="3" customFormat="1" x14ac:dyDescent="0.3"/>
    <row r="400" s="3" customFormat="1" x14ac:dyDescent="0.3"/>
    <row r="401" s="3" customFormat="1" x14ac:dyDescent="0.3"/>
    <row r="402" s="3" customFormat="1" x14ac:dyDescent="0.3"/>
    <row r="403" s="3" customFormat="1" x14ac:dyDescent="0.3"/>
    <row r="404" s="3" customFormat="1" x14ac:dyDescent="0.3"/>
    <row r="405" s="3" customFormat="1" x14ac:dyDescent="0.3"/>
    <row r="406" s="3" customFormat="1" x14ac:dyDescent="0.3"/>
    <row r="407" s="3" customFormat="1" x14ac:dyDescent="0.3"/>
    <row r="408" s="3" customFormat="1" x14ac:dyDescent="0.3"/>
    <row r="409" s="3" customFormat="1" x14ac:dyDescent="0.3"/>
    <row r="410" s="3" customFormat="1" x14ac:dyDescent="0.3"/>
    <row r="411" s="3" customFormat="1" x14ac:dyDescent="0.3"/>
    <row r="412" s="3" customFormat="1" x14ac:dyDescent="0.3"/>
    <row r="413" s="3" customFormat="1" x14ac:dyDescent="0.3"/>
    <row r="414" s="3" customFormat="1" x14ac:dyDescent="0.3"/>
    <row r="415" s="3" customFormat="1" x14ac:dyDescent="0.3"/>
    <row r="416" s="3" customFormat="1" x14ac:dyDescent="0.3"/>
    <row r="417" s="3" customFormat="1" x14ac:dyDescent="0.3"/>
    <row r="418" s="3" customFormat="1" x14ac:dyDescent="0.3"/>
    <row r="419" s="3" customFormat="1" x14ac:dyDescent="0.3"/>
    <row r="420" s="3" customFormat="1" x14ac:dyDescent="0.3"/>
    <row r="421" s="3" customFormat="1" x14ac:dyDescent="0.3"/>
    <row r="422" s="3" customFormat="1" x14ac:dyDescent="0.3"/>
    <row r="423" s="3" customFormat="1" x14ac:dyDescent="0.3"/>
    <row r="424" s="3" customFormat="1" x14ac:dyDescent="0.3"/>
    <row r="425" s="3" customFormat="1" x14ac:dyDescent="0.3"/>
    <row r="426" s="3" customFormat="1" x14ac:dyDescent="0.3"/>
    <row r="427" s="3" customFormat="1" x14ac:dyDescent="0.3"/>
    <row r="428" s="3" customFormat="1" x14ac:dyDescent="0.3"/>
    <row r="429" s="3" customFormat="1" x14ac:dyDescent="0.3"/>
    <row r="430" s="3" customFormat="1" x14ac:dyDescent="0.3"/>
    <row r="431" s="3" customFormat="1" x14ac:dyDescent="0.3"/>
    <row r="432" s="3" customFormat="1" x14ac:dyDescent="0.3"/>
    <row r="433" s="3" customFormat="1" x14ac:dyDescent="0.3"/>
    <row r="434" s="3" customFormat="1" x14ac:dyDescent="0.3"/>
    <row r="435" s="3" customFormat="1" x14ac:dyDescent="0.3"/>
    <row r="436" s="3" customFormat="1" x14ac:dyDescent="0.3"/>
    <row r="437" s="3" customFormat="1" x14ac:dyDescent="0.3"/>
    <row r="438" s="3" customFormat="1" x14ac:dyDescent="0.3"/>
    <row r="439" s="3" customFormat="1" x14ac:dyDescent="0.3"/>
    <row r="440" s="3" customFormat="1" x14ac:dyDescent="0.3"/>
    <row r="441" s="3" customFormat="1" x14ac:dyDescent="0.3"/>
    <row r="442" s="3" customFormat="1" x14ac:dyDescent="0.3"/>
    <row r="443" s="3" customFormat="1" x14ac:dyDescent="0.3"/>
    <row r="444" s="3" customFormat="1" x14ac:dyDescent="0.3"/>
    <row r="445" s="3" customFormat="1" x14ac:dyDescent="0.3"/>
    <row r="446" s="3" customFormat="1" x14ac:dyDescent="0.3"/>
    <row r="447" s="3" customFormat="1" x14ac:dyDescent="0.3"/>
    <row r="448" s="3" customFormat="1" x14ac:dyDescent="0.3"/>
    <row r="449" s="3" customFormat="1" x14ac:dyDescent="0.3"/>
    <row r="450" s="3" customFormat="1" x14ac:dyDescent="0.3"/>
    <row r="451" s="3" customFormat="1" x14ac:dyDescent="0.3"/>
    <row r="452" s="3" customFormat="1" x14ac:dyDescent="0.3"/>
    <row r="453" s="3" customFormat="1" x14ac:dyDescent="0.3"/>
    <row r="454" s="3" customFormat="1" x14ac:dyDescent="0.3"/>
    <row r="455" s="3" customFormat="1" x14ac:dyDescent="0.3"/>
    <row r="456" s="3" customFormat="1" x14ac:dyDescent="0.3"/>
    <row r="457" s="3" customFormat="1" x14ac:dyDescent="0.3"/>
    <row r="458" s="3" customFormat="1" x14ac:dyDescent="0.3"/>
    <row r="459" s="3" customFormat="1" x14ac:dyDescent="0.3"/>
    <row r="460" s="3" customFormat="1" x14ac:dyDescent="0.3"/>
    <row r="461" s="3" customFormat="1" x14ac:dyDescent="0.3"/>
    <row r="462" s="3" customFormat="1" x14ac:dyDescent="0.3"/>
    <row r="463" s="3" customFormat="1" x14ac:dyDescent="0.3"/>
    <row r="464" s="3" customFormat="1" x14ac:dyDescent="0.3"/>
    <row r="465" s="3" customFormat="1" x14ac:dyDescent="0.3"/>
    <row r="466" s="3" customFormat="1" x14ac:dyDescent="0.3"/>
    <row r="467" s="3" customFormat="1" x14ac:dyDescent="0.3"/>
    <row r="468" s="3" customFormat="1" x14ac:dyDescent="0.3"/>
    <row r="469" s="3" customFormat="1" x14ac:dyDescent="0.3"/>
    <row r="470" s="3" customFormat="1" x14ac:dyDescent="0.3"/>
    <row r="471" s="3" customFormat="1" x14ac:dyDescent="0.3"/>
    <row r="472" s="3" customFormat="1" x14ac:dyDescent="0.3"/>
    <row r="473" s="3" customFormat="1" x14ac:dyDescent="0.3"/>
    <row r="474" s="3" customFormat="1" x14ac:dyDescent="0.3"/>
    <row r="475" s="3" customFormat="1" x14ac:dyDescent="0.3"/>
    <row r="476" s="3" customFormat="1" x14ac:dyDescent="0.3"/>
    <row r="477" s="3" customFormat="1" x14ac:dyDescent="0.3"/>
    <row r="478" s="3" customFormat="1" x14ac:dyDescent="0.3"/>
    <row r="479" s="3" customFormat="1" x14ac:dyDescent="0.3"/>
    <row r="480" s="3" customFormat="1" x14ac:dyDescent="0.3"/>
    <row r="481" s="3" customFormat="1" x14ac:dyDescent="0.3"/>
    <row r="482" s="3" customFormat="1" x14ac:dyDescent="0.3"/>
    <row r="483" s="3" customFormat="1" x14ac:dyDescent="0.3"/>
    <row r="484" s="3" customFormat="1" x14ac:dyDescent="0.3"/>
    <row r="485" s="3" customFormat="1" x14ac:dyDescent="0.3"/>
    <row r="486" s="3" customFormat="1" x14ac:dyDescent="0.3"/>
    <row r="487" s="3" customFormat="1" x14ac:dyDescent="0.3"/>
    <row r="488" s="3" customFormat="1" x14ac:dyDescent="0.3"/>
    <row r="489" s="3" customFormat="1" x14ac:dyDescent="0.3"/>
    <row r="490" s="3" customFormat="1" x14ac:dyDescent="0.3"/>
    <row r="491" s="3" customFormat="1" x14ac:dyDescent="0.3"/>
    <row r="492" s="3" customFormat="1" x14ac:dyDescent="0.3"/>
    <row r="493" s="3" customFormat="1" x14ac:dyDescent="0.3"/>
    <row r="494" s="3" customFormat="1" x14ac:dyDescent="0.3"/>
    <row r="495" s="3" customFormat="1" x14ac:dyDescent="0.3"/>
    <row r="496" s="3" customFormat="1" x14ac:dyDescent="0.3"/>
    <row r="497" s="3" customFormat="1" x14ac:dyDescent="0.3"/>
    <row r="498" s="3" customFormat="1" x14ac:dyDescent="0.3"/>
    <row r="499" s="3" customFormat="1" x14ac:dyDescent="0.3"/>
    <row r="500" s="3" customFormat="1" x14ac:dyDescent="0.3"/>
    <row r="501" s="3" customFormat="1" x14ac:dyDescent="0.3"/>
    <row r="502" s="3" customFormat="1" x14ac:dyDescent="0.3"/>
    <row r="503" s="3" customFormat="1" x14ac:dyDescent="0.3"/>
    <row r="504" s="3" customFormat="1" x14ac:dyDescent="0.3"/>
    <row r="505" s="3" customFormat="1" x14ac:dyDescent="0.3"/>
    <row r="506" s="3" customFormat="1" x14ac:dyDescent="0.3"/>
    <row r="507" s="3" customFormat="1" x14ac:dyDescent="0.3"/>
    <row r="508" s="3" customFormat="1" x14ac:dyDescent="0.3"/>
    <row r="509" s="3" customFormat="1" x14ac:dyDescent="0.3"/>
    <row r="510" s="3" customFormat="1" x14ac:dyDescent="0.3"/>
    <row r="511" s="3" customFormat="1" x14ac:dyDescent="0.3"/>
    <row r="512" s="3" customFormat="1" x14ac:dyDescent="0.3"/>
    <row r="513" s="3" customFormat="1" x14ac:dyDescent="0.3"/>
    <row r="514" s="3" customFormat="1" x14ac:dyDescent="0.3"/>
    <row r="515" s="3" customFormat="1" x14ac:dyDescent="0.3"/>
    <row r="516" s="3" customFormat="1" x14ac:dyDescent="0.3"/>
    <row r="517" s="3" customFormat="1" x14ac:dyDescent="0.3"/>
    <row r="518" s="3" customFormat="1" x14ac:dyDescent="0.3"/>
    <row r="519" s="3" customFormat="1" x14ac:dyDescent="0.3"/>
    <row r="520" s="3" customFormat="1" x14ac:dyDescent="0.3"/>
    <row r="521" s="3" customFormat="1" x14ac:dyDescent="0.3"/>
    <row r="522" s="3" customFormat="1" x14ac:dyDescent="0.3"/>
    <row r="523" s="3" customFormat="1" x14ac:dyDescent="0.3"/>
    <row r="524" s="3" customFormat="1" x14ac:dyDescent="0.3"/>
    <row r="525" s="3" customFormat="1" x14ac:dyDescent="0.3"/>
    <row r="526" s="3" customFormat="1" x14ac:dyDescent="0.3"/>
    <row r="527" s="3" customFormat="1" x14ac:dyDescent="0.3"/>
    <row r="528" s="3" customFormat="1" x14ac:dyDescent="0.3"/>
    <row r="529" s="3" customFormat="1" x14ac:dyDescent="0.3"/>
    <row r="530" s="3" customFormat="1" x14ac:dyDescent="0.3"/>
    <row r="531" s="3" customFormat="1" x14ac:dyDescent="0.3"/>
    <row r="532" s="3" customFormat="1" x14ac:dyDescent="0.3"/>
    <row r="533" s="3" customFormat="1" x14ac:dyDescent="0.3"/>
    <row r="534" s="3" customFormat="1" x14ac:dyDescent="0.3"/>
    <row r="535" s="3" customFormat="1" x14ac:dyDescent="0.3"/>
    <row r="536" s="3" customFormat="1" x14ac:dyDescent="0.3"/>
    <row r="537" s="3" customFormat="1" x14ac:dyDescent="0.3"/>
    <row r="538" s="3" customFormat="1" x14ac:dyDescent="0.3"/>
    <row r="539" s="3" customFormat="1" x14ac:dyDescent="0.3"/>
    <row r="540" s="3" customFormat="1" x14ac:dyDescent="0.3"/>
    <row r="541" s="3" customFormat="1" x14ac:dyDescent="0.3"/>
    <row r="542" s="3" customFormat="1" x14ac:dyDescent="0.3"/>
    <row r="543" s="3" customFormat="1" x14ac:dyDescent="0.3"/>
    <row r="544" s="3" customFormat="1" x14ac:dyDescent="0.3"/>
    <row r="545" s="3" customFormat="1" x14ac:dyDescent="0.3"/>
    <row r="546" s="3" customFormat="1" x14ac:dyDescent="0.3"/>
    <row r="547" s="3" customFormat="1" x14ac:dyDescent="0.3"/>
    <row r="548" s="3" customFormat="1" x14ac:dyDescent="0.3"/>
    <row r="549" s="3" customFormat="1" x14ac:dyDescent="0.3"/>
    <row r="550" s="3" customFormat="1" x14ac:dyDescent="0.3"/>
    <row r="551" s="3" customFormat="1" x14ac:dyDescent="0.3"/>
    <row r="552" s="3" customFormat="1" x14ac:dyDescent="0.3"/>
    <row r="553" s="3" customFormat="1" x14ac:dyDescent="0.3"/>
    <row r="554" s="3" customFormat="1" x14ac:dyDescent="0.3"/>
    <row r="555" s="3" customFormat="1" x14ac:dyDescent="0.3"/>
    <row r="556" s="3" customFormat="1" x14ac:dyDescent="0.3"/>
    <row r="557" s="3" customFormat="1" x14ac:dyDescent="0.3"/>
    <row r="558" s="3" customFormat="1" x14ac:dyDescent="0.3"/>
    <row r="559" s="3" customFormat="1" x14ac:dyDescent="0.3"/>
    <row r="560" s="3" customFormat="1" x14ac:dyDescent="0.3"/>
    <row r="561" s="3" customFormat="1" x14ac:dyDescent="0.3"/>
    <row r="562" s="3" customFormat="1" x14ac:dyDescent="0.3"/>
    <row r="563" s="3" customFormat="1" x14ac:dyDescent="0.3"/>
    <row r="564" s="3" customFormat="1" x14ac:dyDescent="0.3"/>
    <row r="565" s="3" customFormat="1" x14ac:dyDescent="0.3"/>
    <row r="566" s="3" customFormat="1" x14ac:dyDescent="0.3"/>
    <row r="567" s="3" customFormat="1" x14ac:dyDescent="0.3"/>
    <row r="568" s="3" customFormat="1" x14ac:dyDescent="0.3"/>
    <row r="569" s="3" customFormat="1" x14ac:dyDescent="0.3"/>
    <row r="570" s="3" customFormat="1" x14ac:dyDescent="0.3"/>
    <row r="571" s="3" customFormat="1" x14ac:dyDescent="0.3"/>
    <row r="572" s="3" customFormat="1" x14ac:dyDescent="0.3"/>
    <row r="573" s="3" customFormat="1" x14ac:dyDescent="0.3"/>
    <row r="574" s="3" customFormat="1" x14ac:dyDescent="0.3"/>
    <row r="575" s="3" customFormat="1" x14ac:dyDescent="0.3"/>
    <row r="576" s="3" customFormat="1" x14ac:dyDescent="0.3"/>
    <row r="577" s="3" customFormat="1" x14ac:dyDescent="0.3"/>
    <row r="578" s="3" customFormat="1" x14ac:dyDescent="0.3"/>
    <row r="579" s="3" customFormat="1" x14ac:dyDescent="0.3"/>
    <row r="580" s="3" customFormat="1" x14ac:dyDescent="0.3"/>
    <row r="581" s="3" customFormat="1" x14ac:dyDescent="0.3"/>
    <row r="582" s="3" customFormat="1" x14ac:dyDescent="0.3"/>
    <row r="583" s="3" customFormat="1" x14ac:dyDescent="0.3"/>
    <row r="584" s="3" customFormat="1" x14ac:dyDescent="0.3"/>
    <row r="585" s="3" customFormat="1" x14ac:dyDescent="0.3"/>
    <row r="586" s="3" customFormat="1" x14ac:dyDescent="0.3"/>
    <row r="587" s="3" customFormat="1" x14ac:dyDescent="0.3"/>
    <row r="588" s="3" customFormat="1" x14ac:dyDescent="0.3"/>
    <row r="589" s="3" customFormat="1" x14ac:dyDescent="0.3"/>
    <row r="590" s="3" customFormat="1" x14ac:dyDescent="0.3"/>
    <row r="591" s="3" customFormat="1" x14ac:dyDescent="0.3"/>
    <row r="592" s="3" customFormat="1" x14ac:dyDescent="0.3"/>
    <row r="593" s="3" customFormat="1" x14ac:dyDescent="0.3"/>
    <row r="594" s="3" customFormat="1" x14ac:dyDescent="0.3"/>
    <row r="595" s="3" customFormat="1" x14ac:dyDescent="0.3"/>
    <row r="596" s="3" customFormat="1" x14ac:dyDescent="0.3"/>
    <row r="597" s="3" customFormat="1" x14ac:dyDescent="0.3"/>
    <row r="598" s="3" customFormat="1" x14ac:dyDescent="0.3"/>
    <row r="599" s="3" customFormat="1" x14ac:dyDescent="0.3"/>
    <row r="600" s="3" customFormat="1" x14ac:dyDescent="0.3"/>
    <row r="601" s="3" customFormat="1" x14ac:dyDescent="0.3"/>
    <row r="602" s="3" customFormat="1" x14ac:dyDescent="0.3"/>
    <row r="603" s="3" customFormat="1" x14ac:dyDescent="0.3"/>
    <row r="604" s="3" customFormat="1" x14ac:dyDescent="0.3"/>
    <row r="605" s="3" customFormat="1" x14ac:dyDescent="0.3"/>
    <row r="606" s="3" customFormat="1" x14ac:dyDescent="0.3"/>
    <row r="607" s="3" customFormat="1" x14ac:dyDescent="0.3"/>
    <row r="608" s="3" customFormat="1" x14ac:dyDescent="0.3"/>
    <row r="609" s="3" customFormat="1" x14ac:dyDescent="0.3"/>
    <row r="610" s="3" customFormat="1" x14ac:dyDescent="0.3"/>
    <row r="611" s="3" customFormat="1" x14ac:dyDescent="0.3"/>
    <row r="612" s="3" customFormat="1" x14ac:dyDescent="0.3"/>
    <row r="613" s="3" customFormat="1" x14ac:dyDescent="0.3"/>
    <row r="614" s="3" customFormat="1" x14ac:dyDescent="0.3"/>
    <row r="615" s="3" customFormat="1" x14ac:dyDescent="0.3"/>
    <row r="616" s="3" customFormat="1" x14ac:dyDescent="0.3"/>
    <row r="617" s="3" customFormat="1" x14ac:dyDescent="0.3"/>
    <row r="618" s="3" customFormat="1" x14ac:dyDescent="0.3"/>
    <row r="619" s="3" customFormat="1" x14ac:dyDescent="0.3"/>
    <row r="620" s="3" customFormat="1" x14ac:dyDescent="0.3"/>
    <row r="621" s="3" customFormat="1" x14ac:dyDescent="0.3"/>
    <row r="622" s="3" customFormat="1" x14ac:dyDescent="0.3"/>
    <row r="623" s="3" customFormat="1" x14ac:dyDescent="0.3"/>
    <row r="624" s="3" customFormat="1" x14ac:dyDescent="0.3"/>
    <row r="625" s="3" customFormat="1" x14ac:dyDescent="0.3"/>
    <row r="626" s="3" customFormat="1" x14ac:dyDescent="0.3"/>
    <row r="627" s="3" customFormat="1" x14ac:dyDescent="0.3"/>
    <row r="628" s="3" customFormat="1" x14ac:dyDescent="0.3"/>
    <row r="629" s="3" customFormat="1" x14ac:dyDescent="0.3"/>
    <row r="630" s="3" customFormat="1" x14ac:dyDescent="0.3"/>
    <row r="631" s="3" customFormat="1" x14ac:dyDescent="0.3"/>
    <row r="632" s="3" customFormat="1" x14ac:dyDescent="0.3"/>
    <row r="633" s="3" customFormat="1" x14ac:dyDescent="0.3"/>
    <row r="634" s="3" customFormat="1" x14ac:dyDescent="0.3"/>
    <row r="635" s="3" customFormat="1" x14ac:dyDescent="0.3"/>
    <row r="636" s="3" customFormat="1" x14ac:dyDescent="0.3"/>
    <row r="637" s="3" customFormat="1" x14ac:dyDescent="0.3"/>
    <row r="638" s="3" customFormat="1" x14ac:dyDescent="0.3"/>
    <row r="639" s="3" customFormat="1" x14ac:dyDescent="0.3"/>
    <row r="640" s="3" customFormat="1" x14ac:dyDescent="0.3"/>
    <row r="641" s="3" customFormat="1" x14ac:dyDescent="0.3"/>
    <row r="642" s="3" customFormat="1" x14ac:dyDescent="0.3"/>
    <row r="643" s="3" customFormat="1" x14ac:dyDescent="0.3"/>
    <row r="644" s="3" customFormat="1" x14ac:dyDescent="0.3"/>
    <row r="645" s="3" customFormat="1" x14ac:dyDescent="0.3"/>
    <row r="646" s="3" customFormat="1" x14ac:dyDescent="0.3"/>
    <row r="647" s="3" customFormat="1" x14ac:dyDescent="0.3"/>
    <row r="648" s="3" customFormat="1" x14ac:dyDescent="0.3"/>
    <row r="649" s="3" customFormat="1" x14ac:dyDescent="0.3"/>
    <row r="650" s="3" customFormat="1" x14ac:dyDescent="0.3"/>
    <row r="651" s="3" customFormat="1" x14ac:dyDescent="0.3"/>
    <row r="652" s="3" customFormat="1" x14ac:dyDescent="0.3"/>
    <row r="653" s="3" customFormat="1" x14ac:dyDescent="0.3"/>
    <row r="654" s="3" customFormat="1" x14ac:dyDescent="0.3"/>
    <row r="655" s="3" customFormat="1" x14ac:dyDescent="0.3"/>
    <row r="656" s="3" customFormat="1" x14ac:dyDescent="0.3"/>
    <row r="657" s="3" customFormat="1" x14ac:dyDescent="0.3"/>
    <row r="658" s="3" customFormat="1" x14ac:dyDescent="0.3"/>
    <row r="659" s="3" customFormat="1" x14ac:dyDescent="0.3"/>
    <row r="660" s="3" customFormat="1" x14ac:dyDescent="0.3"/>
    <row r="661" s="3" customFormat="1" x14ac:dyDescent="0.3"/>
    <row r="662" s="3" customFormat="1" x14ac:dyDescent="0.3"/>
    <row r="663" s="3" customFormat="1" x14ac:dyDescent="0.3"/>
    <row r="664" s="3" customFormat="1" x14ac:dyDescent="0.3"/>
    <row r="665" s="3" customFormat="1" x14ac:dyDescent="0.3"/>
    <row r="666" s="3" customFormat="1" x14ac:dyDescent="0.3"/>
    <row r="667" s="3" customFormat="1" x14ac:dyDescent="0.3"/>
    <row r="668" s="3" customFormat="1" x14ac:dyDescent="0.3"/>
    <row r="669" s="3" customFormat="1" x14ac:dyDescent="0.3"/>
    <row r="670" s="3" customFormat="1" x14ac:dyDescent="0.3"/>
    <row r="671" s="3" customFormat="1" x14ac:dyDescent="0.3"/>
    <row r="672" s="3" customFormat="1" x14ac:dyDescent="0.3"/>
    <row r="673" s="3" customFormat="1" x14ac:dyDescent="0.3"/>
    <row r="674" s="3" customFormat="1" x14ac:dyDescent="0.3"/>
    <row r="675" s="3" customFormat="1" x14ac:dyDescent="0.3"/>
    <row r="676" s="3" customFormat="1" x14ac:dyDescent="0.3"/>
    <row r="677" s="3" customFormat="1" x14ac:dyDescent="0.3"/>
    <row r="678" s="3" customFormat="1" x14ac:dyDescent="0.3"/>
    <row r="679" s="3" customFormat="1" x14ac:dyDescent="0.3"/>
    <row r="680" s="3" customFormat="1" x14ac:dyDescent="0.3"/>
  </sheetData>
  <mergeCells count="1">
    <mergeCell ref="E4:F4"/>
  </mergeCells>
  <dataValidations count="2">
    <dataValidation type="list" allowBlank="1" showInputMessage="1" showErrorMessage="1" sqref="E2" xr:uid="{FC931728-8A93-49F4-A03B-7075875E7295}">
      <formula1>"Yes,No"</formula1>
    </dataValidation>
    <dataValidation type="list" allowBlank="1" showInputMessage="1" showErrorMessage="1" sqref="E4:F4" xr:uid="{65AAC8E7-FE51-4F02-AF89-CB1C869647F0}">
      <formula1>$D$6:$D$15</formula1>
    </dataValidation>
  </dataValidation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52EBA-2FB8-49B0-9160-C488D4D8131C}">
  <sheetPr>
    <tabColor theme="9" tint="-0.249977111117893"/>
  </sheetPr>
  <dimension ref="A1:V91"/>
  <sheetViews>
    <sheetView showGridLines="0" workbookViewId="0">
      <selection activeCell="B14" sqref="B14"/>
    </sheetView>
  </sheetViews>
  <sheetFormatPr baseColWidth="10" defaultRowHeight="14.4" x14ac:dyDescent="0.3"/>
  <cols>
    <col min="1" max="1" width="17.5546875" style="45" customWidth="1"/>
    <col min="2" max="2" width="36.109375" style="4" bestFit="1" customWidth="1"/>
    <col min="3" max="3" width="16.77734375" style="4" bestFit="1" customWidth="1"/>
    <col min="4" max="4" width="11.5546875" style="6"/>
    <col min="5" max="5" width="17.6640625" style="6" bestFit="1" customWidth="1"/>
    <col min="6" max="6" width="17.6640625" style="4" bestFit="1" customWidth="1"/>
    <col min="7" max="7" width="14.5546875" style="4" customWidth="1"/>
    <col min="8" max="8" width="3.44140625" style="4" customWidth="1"/>
    <col min="9" max="9" width="3.44140625" style="20" customWidth="1"/>
    <col min="10" max="10" width="35.88671875" style="4" bestFit="1" customWidth="1"/>
    <col min="11" max="12" width="11.5546875" style="4"/>
    <col min="13" max="13" width="17.6640625" style="4" bestFit="1" customWidth="1"/>
    <col min="14" max="14" width="11.5546875" style="4"/>
    <col min="15" max="15" width="3.44140625" style="4" customWidth="1"/>
    <col min="16" max="16" width="3.44140625" style="20" customWidth="1"/>
    <col min="17" max="17" width="35.88671875" style="4" bestFit="1" customWidth="1"/>
    <col min="18" max="18" width="21.88671875" style="4" bestFit="1" customWidth="1"/>
    <col min="19" max="20" width="11.5546875" style="4"/>
    <col min="21" max="21" width="16.21875" style="4" bestFit="1" customWidth="1"/>
    <col min="22" max="16384" width="11.5546875" style="4"/>
  </cols>
  <sheetData>
    <row r="1" spans="1:22" ht="20.399999999999999" customHeight="1" x14ac:dyDescent="0.3">
      <c r="A1" s="253" t="s">
        <v>343</v>
      </c>
      <c r="B1" s="254"/>
      <c r="C1" s="18">
        <v>50</v>
      </c>
      <c r="D1" s="24" t="s">
        <v>63</v>
      </c>
    </row>
    <row r="2" spans="1:22" x14ac:dyDescent="0.3">
      <c r="A2" s="50"/>
      <c r="B2" s="86"/>
      <c r="C2" s="21"/>
      <c r="D2" s="4"/>
    </row>
    <row r="3" spans="1:22" x14ac:dyDescent="0.3">
      <c r="A3" s="23"/>
      <c r="B3" s="22"/>
      <c r="C3" s="21"/>
      <c r="D3" s="4"/>
    </row>
    <row r="4" spans="1:22" x14ac:dyDescent="0.3">
      <c r="A4" s="49" t="s">
        <v>73</v>
      </c>
      <c r="B4" s="4" t="e" cm="1" vm="1">
        <f t="array" ref="B4">_xldudf_EVEONLINE_INVENTORYSEARCH(A1,1)</f>
        <v>#VALUE!</v>
      </c>
      <c r="C4" s="19" cm="1">
        <f t="array" ref="C4">_FV(B7,"quantity")*C1</f>
        <v>50</v>
      </c>
      <c r="D4" s="4"/>
    </row>
    <row r="5" spans="1:22" x14ac:dyDescent="0.3">
      <c r="B5" s="4" t="s">
        <v>97</v>
      </c>
      <c r="C5" s="38" cm="1">
        <f t="array" ref="C5">_FV(B4,"Average Price",TRUE)</f>
        <v>448301.45</v>
      </c>
      <c r="D5" s="4"/>
      <c r="E5" s="7" t="s">
        <v>59</v>
      </c>
      <c r="F5" s="36">
        <f>SUM(G13:G100)</f>
        <v>966074937.5</v>
      </c>
      <c r="G5" s="7" t="s">
        <v>60</v>
      </c>
      <c r="H5" s="7"/>
      <c r="L5" s="7" t="s">
        <v>59</v>
      </c>
      <c r="M5" s="36">
        <f>SUM(N13:N100)</f>
        <v>464088395</v>
      </c>
      <c r="N5" s="7" t="s">
        <v>60</v>
      </c>
      <c r="O5" s="7"/>
      <c r="T5" s="7" t="s">
        <v>59</v>
      </c>
      <c r="U5" s="36">
        <f>SUM(V13:V100)</f>
        <v>13007244.5</v>
      </c>
      <c r="V5" s="7" t="s">
        <v>60</v>
      </c>
    </row>
    <row r="6" spans="1:22" x14ac:dyDescent="0.3">
      <c r="B6" s="4" t="e" cm="1" vm="2">
        <f t="array" ref="B6">_xldudf_EVEONLINE_BLUEPRINT(_FV(_xldudf_EVEONLINE_INVENTORYSEARCH(A1,TRUE),"id"))</f>
        <v>#VALUE!</v>
      </c>
      <c r="C6" s="7"/>
      <c r="D6" s="4"/>
      <c r="E6" s="7" t="s">
        <v>61</v>
      </c>
      <c r="F6" s="37">
        <f>(F5+3%)/C4</f>
        <v>19321498.750599999</v>
      </c>
      <c r="G6" s="7" t="s">
        <v>60</v>
      </c>
      <c r="H6" s="7"/>
      <c r="L6" s="7" t="s">
        <v>61</v>
      </c>
      <c r="M6" s="37">
        <f>M5/C4</f>
        <v>9281767.9000000004</v>
      </c>
      <c r="N6" s="7" t="s">
        <v>60</v>
      </c>
      <c r="O6" s="7"/>
      <c r="T6" s="7" t="s">
        <v>61</v>
      </c>
      <c r="U6" s="37">
        <f>U5/C4</f>
        <v>260144.89</v>
      </c>
      <c r="V6" s="7" t="s">
        <v>60</v>
      </c>
    </row>
    <row r="7" spans="1:22" x14ac:dyDescent="0.3">
      <c r="B7" s="4" t="e" cm="1" vm="3">
        <f t="array" ref="B7">_FV(B8,"products")</f>
        <v>#VALUE!</v>
      </c>
      <c r="C7" s="7"/>
      <c r="D7" s="8"/>
      <c r="E7" s="8"/>
      <c r="F7" s="7"/>
      <c r="G7" s="7"/>
      <c r="H7" s="7"/>
      <c r="O7" s="7"/>
    </row>
    <row r="8" spans="1:22" x14ac:dyDescent="0.3">
      <c r="B8" s="4" t="e" cm="1" vm="4">
        <f t="array" ref="B8">_xldudf_EVEONLINE_BLUEPRINT_EXPLOSION(_FV(B4,"id"))</f>
        <v>#VALUE!</v>
      </c>
      <c r="G8" s="10"/>
      <c r="H8" s="10"/>
      <c r="O8" s="10"/>
    </row>
    <row r="9" spans="1:22" x14ac:dyDescent="0.3">
      <c r="G9" s="12"/>
      <c r="H9" s="12"/>
      <c r="O9" s="12"/>
    </row>
    <row r="10" spans="1:22" s="13" customFormat="1" ht="15.6" x14ac:dyDescent="0.3">
      <c r="A10" s="46"/>
      <c r="B10" s="255" t="str">
        <f>"Mining  &amp; Planetory  [ "&amp;COUNTA(_xlfn.ANCHORARRAY(B13))&amp;" ]"</f>
        <v>Mining  &amp; Planetory  [ 32 ]</v>
      </c>
      <c r="C10" s="256"/>
      <c r="D10" s="256"/>
      <c r="E10" s="256"/>
      <c r="F10" s="256"/>
      <c r="G10" s="257"/>
      <c r="H10" s="51"/>
      <c r="I10" s="52"/>
      <c r="J10" s="255" t="str">
        <f>"Production  [ "&amp;COUNTA(_xlfn.ANCHORARRAY(J13))&amp;" ]"</f>
        <v>Production  [ 17 ]</v>
      </c>
      <c r="K10" s="256"/>
      <c r="L10" s="256"/>
      <c r="M10" s="256"/>
      <c r="N10" s="257"/>
      <c r="O10" s="51"/>
      <c r="P10" s="52"/>
      <c r="Q10" s="255" t="str">
        <f>"Assembly  [ "&amp;COUNTA(_xlfn.ANCHORARRAY(Q13))&amp;" ]"</f>
        <v>Assembly  [ 6 ]</v>
      </c>
      <c r="R10" s="256"/>
      <c r="S10" s="256"/>
      <c r="T10" s="256"/>
      <c r="U10" s="256"/>
      <c r="V10" s="257"/>
    </row>
    <row r="11" spans="1:22" s="13" customFormat="1" ht="4.8" customHeight="1" x14ac:dyDescent="0.3">
      <c r="A11" s="46"/>
      <c r="H11" s="51"/>
      <c r="I11" s="52"/>
      <c r="O11" s="51"/>
      <c r="P11" s="52"/>
    </row>
    <row r="12" spans="1:22" s="24" customFormat="1" x14ac:dyDescent="0.3">
      <c r="A12" s="47"/>
      <c r="B12" s="32" t="s">
        <v>1</v>
      </c>
      <c r="C12" s="30" t="s">
        <v>2</v>
      </c>
      <c r="D12" s="30" t="s">
        <v>34</v>
      </c>
      <c r="E12" s="33" t="s">
        <v>58</v>
      </c>
      <c r="F12" s="32" t="s">
        <v>30</v>
      </c>
      <c r="G12" s="31" t="s">
        <v>33</v>
      </c>
      <c r="H12" s="51"/>
      <c r="I12" s="53"/>
      <c r="J12" s="32" t="s">
        <v>0</v>
      </c>
      <c r="K12" s="30" t="s">
        <v>35</v>
      </c>
      <c r="L12" s="30" t="s">
        <v>29</v>
      </c>
      <c r="M12" s="30" t="s">
        <v>36</v>
      </c>
      <c r="N12" s="31" t="s">
        <v>33</v>
      </c>
      <c r="O12" s="51"/>
      <c r="P12" s="53"/>
      <c r="Q12" s="28" t="s">
        <v>67</v>
      </c>
      <c r="R12" s="29" t="s">
        <v>32</v>
      </c>
      <c r="S12" s="30" t="s">
        <v>35</v>
      </c>
      <c r="T12" s="30" t="s">
        <v>29</v>
      </c>
      <c r="U12" s="30" t="s">
        <v>36</v>
      </c>
      <c r="V12" s="31" t="s">
        <v>33</v>
      </c>
    </row>
    <row r="13" spans="1:22" x14ac:dyDescent="0.3">
      <c r="B13" s="4" t="e" cm="1" vm="5">
        <f t="array" ref="B13:B44">_FV(_xldudf_EVEONLINE_BLUEPRINT_EXPLOSION(_FV(B4,"id")),"materials")</f>
        <v>#VALUE!</v>
      </c>
      <c r="C13" s="14" cm="1">
        <f t="array" ref="C13:C44">_FV(_xlfn.ANCHORARRAY(B13),"quantity")*C$1</f>
        <v>5000</v>
      </c>
      <c r="D13" s="16" cm="1">
        <f t="array" ref="D13:D44">IFERROR(VLOOKUP(TRIM(_FV(_FV(_xlfn.ANCHORARRAY(B13),"type"),"name")),AssetsInMyArea!A:B,2,0),0)</f>
        <v>0</v>
      </c>
      <c r="E13" s="17" t="str">
        <f>IF(F13&lt;&gt;"OK","",C13/D13)</f>
        <v/>
      </c>
      <c r="F13" s="15">
        <f>IF(ISBLANK(C13),"",IF(D13-C13&lt;0,C13-D13,"OK"))</f>
        <v>5000</v>
      </c>
      <c r="G13" s="35" cm="1">
        <f t="array" ref="G13">IFERROR(_FV(_FV(B13,"type"),"Average Price",TRUE)*F13,"")</f>
        <v>9050600</v>
      </c>
      <c r="H13" s="51"/>
      <c r="I13" s="54"/>
      <c r="J13" s="4" t="e" cm="1" vm="6">
        <f t="array" ref="J13:J29">_FV(_xldudf_EVEONLINE_BLUEPRINT_EXPLOSION(_FV(B4,"id")),"components")</f>
        <v>#VALUE!</v>
      </c>
      <c r="K13" s="14" cm="1">
        <f t="array" ref="K13:K29">(_FV(_xlfn.ANCHORARRAY(J13),"quantity"))*C$1</f>
        <v>50</v>
      </c>
      <c r="L13" s="16" cm="1">
        <f t="array" ref="L13:L29">IFERROR(VLOOKUP(TRIM(_FV(_FV(_xlfn.ANCHORARRAY(J13),"type"),"name")),AssetsInMyArea!A:B,2,0),0)</f>
        <v>0</v>
      </c>
      <c r="M13" s="15">
        <f>IF(ISBLANK(K13),"",IF(L13-K13&lt;0,K13-L13,"OK"))</f>
        <v>50</v>
      </c>
      <c r="N13" s="34" cm="1">
        <f t="array" ref="N13">IFERROR(_FV(_FV(J13,"type"),"Average Price",TRUE)*M13,"")</f>
        <v>219062</v>
      </c>
      <c r="O13" s="51"/>
      <c r="P13" s="54"/>
      <c r="Q13" s="4" t="e" cm="1" vm="7">
        <f t="array" ref="Q13:Q18">_FV(_FV(B6,"manufacturing"),"materials")</f>
        <v>#VALUE!</v>
      </c>
      <c r="R13" s="4" t="e" cm="1" vm="8">
        <f t="array" ref="R13">IFERROR(_xldudf_EVEONLINE_CATEGORY(_FV(Q13,"type_category_id")),"")</f>
        <v>#VALUE!</v>
      </c>
      <c r="S13" s="14" cm="1">
        <f t="array" ref="S13:S18">(_FV(_xlfn.ANCHORARRAY(Q13),"quantity"))*C$1</f>
        <v>50</v>
      </c>
      <c r="T13" s="14" cm="1">
        <f t="array" ref="T13:T18">IFERROR(VLOOKUP(TRIM(_FV(_FV(_xlfn.ANCHORARRAY(Q13),"type"),"name")),AssetsInMyArea!A:B,2,0),0)</f>
        <v>0</v>
      </c>
      <c r="U13" s="15">
        <f>IF(ISBLANK(S13),"",IF(T13-S13&lt;0,S13-T13,"OK"))</f>
        <v>50</v>
      </c>
      <c r="V13" s="34" cm="1">
        <f t="array" ref="V13">IFERROR(_FV(_FV(Q13,"type"),"Average Price",TRUE)*U13,"")</f>
        <v>2409823</v>
      </c>
    </row>
    <row r="14" spans="1:22" x14ac:dyDescent="0.3">
      <c r="B14" s="4" t="e" vm="9">
        <v>#VALUE!</v>
      </c>
      <c r="C14" s="14">
        <v>5000</v>
      </c>
      <c r="D14" s="16">
        <v>0</v>
      </c>
      <c r="E14" s="17" t="str">
        <f t="shared" ref="E14:E60" si="0">IF(F14&lt;&gt;"OK","",C14/D14)</f>
        <v/>
      </c>
      <c r="F14" s="15">
        <f t="shared" ref="F14:F60" si="1">IF(ISBLANK(C14),"",IF(D14-C14&lt;0,C14-D14,"OK"))</f>
        <v>5000</v>
      </c>
      <c r="G14" s="35" cm="1">
        <f t="array" ref="G14">IFERROR(_FV(_FV(B14,"type"),"Average Price",TRUE)*F14,"")</f>
        <v>30158000</v>
      </c>
      <c r="H14" s="51"/>
      <c r="I14" s="54"/>
      <c r="J14" s="4" t="e" vm="10">
        <v>#VALUE!</v>
      </c>
      <c r="K14" s="14">
        <v>5000</v>
      </c>
      <c r="L14" s="16">
        <v>0</v>
      </c>
      <c r="M14" s="15">
        <f t="shared" ref="M14:M60" si="2">IF(ISBLANK(K14),"",IF(L14-K14&lt;0,K14-L14,"OK"))</f>
        <v>5000</v>
      </c>
      <c r="N14" s="34" cm="1">
        <f t="array" ref="N14">IFERROR(_FV(_FV(J14,"type"),"Average Price",TRUE)*M14,"")</f>
        <v>16255450</v>
      </c>
      <c r="O14" s="51"/>
      <c r="P14" s="54"/>
      <c r="Q14" s="4" t="e" vm="11">
        <v>#VALUE!</v>
      </c>
      <c r="R14" s="4" t="e" cm="1" vm="12">
        <f t="array" ref="R14">IFERROR(_xldudf_EVEONLINE_CATEGORY(_FV(Q14,"type_category_id")),"")</f>
        <v>#VALUE!</v>
      </c>
      <c r="S14" s="14">
        <v>50</v>
      </c>
      <c r="T14" s="14">
        <v>0</v>
      </c>
      <c r="U14" s="15">
        <f t="shared" ref="U14:U60" si="3">IF(ISBLANK(S14),"",IF(T14-S14&lt;0,S14-T14,"OK"))</f>
        <v>50</v>
      </c>
      <c r="V14" s="34" cm="1">
        <f t="array" ref="V14">IFERROR(_FV(_FV(Q14,"type"),"Average Price",TRUE)*U14,"")</f>
        <v>1070476</v>
      </c>
    </row>
    <row r="15" spans="1:22" x14ac:dyDescent="0.3">
      <c r="B15" s="4" t="e" vm="13">
        <v>#VALUE!</v>
      </c>
      <c r="C15" s="14">
        <v>5000</v>
      </c>
      <c r="D15" s="16">
        <v>0</v>
      </c>
      <c r="E15" s="17" t="str">
        <f t="shared" si="0"/>
        <v/>
      </c>
      <c r="F15" s="15">
        <f t="shared" si="1"/>
        <v>5000</v>
      </c>
      <c r="G15" s="35" cm="1">
        <f t="array" ref="G15">IFERROR(_FV(_FV(B15,"type"),"Average Price",TRUE)*F15,"")</f>
        <v>46204100</v>
      </c>
      <c r="H15" s="51"/>
      <c r="I15" s="54"/>
      <c r="J15" s="4" t="e" vm="14">
        <v>#VALUE!</v>
      </c>
      <c r="K15" s="14">
        <v>5000</v>
      </c>
      <c r="L15" s="16">
        <v>0</v>
      </c>
      <c r="M15" s="15">
        <f t="shared" si="2"/>
        <v>5000</v>
      </c>
      <c r="N15" s="34" cm="1">
        <f t="array" ref="N15">IFERROR(_FV(_FV(J15,"type"),"Average Price",TRUE)*M15,"")</f>
        <v>201609900.00000003</v>
      </c>
      <c r="O15" s="51"/>
      <c r="P15" s="54"/>
      <c r="Q15" s="4" t="e" vm="15">
        <v>#VALUE!</v>
      </c>
      <c r="R15" s="4" t="e" cm="1" vm="16">
        <f t="array" ref="R15">IFERROR(_xldudf_EVEONLINE_CATEGORY(_FV(Q15,"type_category_id")),"")</f>
        <v>#VALUE!</v>
      </c>
      <c r="S15" s="14">
        <v>50</v>
      </c>
      <c r="T15" s="14">
        <v>0</v>
      </c>
      <c r="U15" s="15">
        <f t="shared" si="3"/>
        <v>50</v>
      </c>
      <c r="V15" s="34" cm="1">
        <f t="array" ref="V15">IFERROR(_FV(_FV(Q15,"type"),"Average Price",TRUE)*U15,"")</f>
        <v>4815499</v>
      </c>
    </row>
    <row r="16" spans="1:22" x14ac:dyDescent="0.3">
      <c r="B16" s="4" t="e" vm="17">
        <v>#VALUE!</v>
      </c>
      <c r="C16" s="14">
        <v>1800</v>
      </c>
      <c r="D16" s="16">
        <v>0</v>
      </c>
      <c r="E16" s="17" t="str">
        <f t="shared" si="0"/>
        <v/>
      </c>
      <c r="F16" s="15">
        <f t="shared" si="1"/>
        <v>1800</v>
      </c>
      <c r="G16" s="35" cm="1">
        <f t="array" ref="G16">IFERROR(_FV(_FV(B16,"type"),"Average Price",TRUE)*F16,"")</f>
        <v>19332180</v>
      </c>
      <c r="H16" s="51"/>
      <c r="I16" s="54"/>
      <c r="J16" s="4" t="e" vm="18">
        <v>#VALUE!</v>
      </c>
      <c r="K16" s="14">
        <v>550</v>
      </c>
      <c r="L16" s="16">
        <v>0</v>
      </c>
      <c r="M16" s="15">
        <f t="shared" si="2"/>
        <v>550</v>
      </c>
      <c r="N16" s="34" cm="1">
        <f t="array" ref="N16">IFERROR(_FV(_FV(J16,"type"),"Average Price",TRUE)*M16,"")</f>
        <v>323537.5</v>
      </c>
      <c r="O16" s="51"/>
      <c r="P16" s="54"/>
      <c r="Q16" s="4" t="e" vm="19">
        <v>#VALUE!</v>
      </c>
      <c r="R16" s="4" t="e" cm="1" vm="16">
        <f t="array" ref="R16">IFERROR(_xldudf_EVEONLINE_CATEGORY(_FV(Q16,"type_category_id")),"")</f>
        <v>#VALUE!</v>
      </c>
      <c r="S16" s="14">
        <v>50</v>
      </c>
      <c r="T16" s="14">
        <v>0</v>
      </c>
      <c r="U16" s="15">
        <f t="shared" si="3"/>
        <v>50</v>
      </c>
      <c r="V16" s="34" cm="1">
        <f t="array" ref="V16">IFERROR(_FV(_FV(Q16,"type"),"Average Price",TRUE)*U16,"")</f>
        <v>4447650</v>
      </c>
    </row>
    <row r="17" spans="2:22" x14ac:dyDescent="0.3">
      <c r="B17" s="4" t="e" vm="20">
        <v>#VALUE!</v>
      </c>
      <c r="C17" s="14">
        <v>5000</v>
      </c>
      <c r="D17" s="16">
        <v>0</v>
      </c>
      <c r="E17" s="17" t="str">
        <f t="shared" si="0"/>
        <v/>
      </c>
      <c r="F17" s="15">
        <f t="shared" si="1"/>
        <v>5000</v>
      </c>
      <c r="G17" s="35" cm="1">
        <f t="array" ref="G17">IFERROR(_FV(_FV(B17,"type"),"Average Price",TRUE)*F17,"")</f>
        <v>377448850</v>
      </c>
      <c r="H17" s="51"/>
      <c r="I17" s="54"/>
      <c r="J17" s="4" t="e" vm="21">
        <v>#VALUE!</v>
      </c>
      <c r="K17" s="14">
        <v>250</v>
      </c>
      <c r="L17" s="16">
        <v>0</v>
      </c>
      <c r="M17" s="15">
        <f t="shared" si="2"/>
        <v>250</v>
      </c>
      <c r="N17" s="34" cm="1">
        <f t="array" ref="N17">IFERROR(_FV(_FV(J17,"type"),"Average Price",TRUE)*M17,"")</f>
        <v>4339962.5</v>
      </c>
      <c r="O17" s="51"/>
      <c r="P17" s="54"/>
      <c r="Q17" s="4" t="e" vm="22">
        <v>#VALUE!</v>
      </c>
      <c r="R17" s="4" t="e" cm="1" vm="12">
        <f t="array" ref="R17">IFERROR(_xldudf_EVEONLINE_CATEGORY(_FV(Q17,"type_category_id")),"")</f>
        <v>#VALUE!</v>
      </c>
      <c r="S17" s="14">
        <v>50</v>
      </c>
      <c r="T17" s="14">
        <v>0</v>
      </c>
      <c r="U17" s="15">
        <f t="shared" si="3"/>
        <v>50</v>
      </c>
      <c r="V17" s="34" cm="1">
        <f t="array" ref="V17">IFERROR(_FV(_FV(Q17,"type"),"Average Price",TRUE)*U17,"")</f>
        <v>44734.5</v>
      </c>
    </row>
    <row r="18" spans="2:22" x14ac:dyDescent="0.3">
      <c r="B18" s="4" t="e" vm="23">
        <v>#VALUE!</v>
      </c>
      <c r="C18" s="14">
        <v>800</v>
      </c>
      <c r="D18" s="16">
        <v>0</v>
      </c>
      <c r="E18" s="17" t="str">
        <f t="shared" si="0"/>
        <v/>
      </c>
      <c r="F18" s="15">
        <f t="shared" si="1"/>
        <v>800</v>
      </c>
      <c r="G18" s="35" cm="1">
        <f t="array" ref="G18">IFERROR(_FV(_FV(B18,"type"),"Average Price",TRUE)*F18,"")</f>
        <v>9727048</v>
      </c>
      <c r="H18" s="51"/>
      <c r="I18" s="54"/>
      <c r="J18" s="4" t="e" vm="24">
        <v>#VALUE!</v>
      </c>
      <c r="K18" s="14">
        <v>250</v>
      </c>
      <c r="L18" s="16">
        <v>0</v>
      </c>
      <c r="M18" s="15">
        <f t="shared" si="2"/>
        <v>250</v>
      </c>
      <c r="N18" s="34" cm="1">
        <f t="array" ref="N18">IFERROR(_FV(_FV(J18,"type"),"Average Price",TRUE)*M18,"")</f>
        <v>4188140.0000000005</v>
      </c>
      <c r="O18" s="51"/>
      <c r="P18" s="54"/>
      <c r="Q18" s="4" t="e" vm="25">
        <v>#VALUE!</v>
      </c>
      <c r="R18" s="4" t="e" cm="1" vm="26">
        <f t="array" ref="R18">IFERROR(_xldudf_EVEONLINE_CATEGORY(_FV(Q18,"type_category_id")),"")</f>
        <v>#VALUE!</v>
      </c>
      <c r="S18" s="14">
        <v>50</v>
      </c>
      <c r="T18" s="14">
        <v>0</v>
      </c>
      <c r="U18" s="15">
        <f t="shared" si="3"/>
        <v>50</v>
      </c>
      <c r="V18" s="34" cm="1">
        <f t="array" ref="V18">IFERROR(_FV(_FV(Q18,"type"),"Average Price",TRUE)*U18,"")</f>
        <v>219062</v>
      </c>
    </row>
    <row r="19" spans="2:22" x14ac:dyDescent="0.3">
      <c r="B19" s="4" t="e" vm="27">
        <v>#VALUE!</v>
      </c>
      <c r="C19" s="14">
        <v>5000</v>
      </c>
      <c r="D19" s="16">
        <v>0</v>
      </c>
      <c r="E19" s="17" t="str">
        <f t="shared" si="0"/>
        <v/>
      </c>
      <c r="F19" s="15">
        <f t="shared" si="1"/>
        <v>5000</v>
      </c>
      <c r="G19" s="35" cm="1">
        <f t="array" ref="G19">IFERROR(_FV(_FV(B19,"type"),"Average Price",TRUE)*F19,"")</f>
        <v>9115300</v>
      </c>
      <c r="H19" s="51"/>
      <c r="I19" s="54"/>
      <c r="J19" s="4" t="e" vm="28">
        <v>#VALUE!</v>
      </c>
      <c r="K19" s="14">
        <v>50</v>
      </c>
      <c r="L19" s="16">
        <v>0</v>
      </c>
      <c r="M19" s="15">
        <f t="shared" si="2"/>
        <v>50</v>
      </c>
      <c r="N19" s="34" cm="1">
        <f t="array" ref="N19">IFERROR(_FV(_FV(J19,"type"),"Average Price",TRUE)*M19,"")</f>
        <v>467338.5</v>
      </c>
      <c r="O19" s="51"/>
      <c r="P19" s="54"/>
      <c r="R19" s="4" t="str" cm="1">
        <f t="array" ref="R19">IFERROR(_xldudf_EVEONLINE_CATEGORY(_FV(Q19,"type_category_id")),"")</f>
        <v/>
      </c>
      <c r="S19" s="14"/>
      <c r="T19" s="14"/>
      <c r="U19" s="15" t="str">
        <f t="shared" si="3"/>
        <v/>
      </c>
      <c r="V19" s="34" t="str" cm="1">
        <f t="array" ref="V19">IFERROR(_FV(_FV(Q19,"type"),"Average Price",TRUE)*U19,"")</f>
        <v/>
      </c>
    </row>
    <row r="20" spans="2:22" x14ac:dyDescent="0.3">
      <c r="B20" s="4" t="e" vm="29">
        <v>#VALUE!</v>
      </c>
      <c r="C20" s="14">
        <v>50</v>
      </c>
      <c r="D20" s="16">
        <v>0</v>
      </c>
      <c r="E20" s="17" t="str">
        <f t="shared" si="0"/>
        <v/>
      </c>
      <c r="F20" s="15">
        <f t="shared" si="1"/>
        <v>50</v>
      </c>
      <c r="G20" s="35" cm="1">
        <f t="array" ref="G20">IFERROR(_FV(_FV(B20,"type"),"Average Price",TRUE)*F20,"")</f>
        <v>4815499</v>
      </c>
      <c r="H20" s="51"/>
      <c r="I20" s="54"/>
      <c r="J20" s="4" t="e" vm="30">
        <v>#VALUE!</v>
      </c>
      <c r="K20" s="14">
        <v>50</v>
      </c>
      <c r="L20" s="16">
        <v>0</v>
      </c>
      <c r="M20" s="15">
        <f t="shared" si="2"/>
        <v>50</v>
      </c>
      <c r="N20" s="34" cm="1">
        <f t="array" ref="N20">IFERROR(_FV(_FV(J20,"type"),"Average Price",TRUE)*M20,"")</f>
        <v>1070476</v>
      </c>
      <c r="O20" s="51"/>
      <c r="P20" s="54"/>
      <c r="R20" s="4" t="str" cm="1">
        <f t="array" ref="R20">IFERROR(_xldudf_EVEONLINE_CATEGORY(_FV(Q20,"type_category_id")),"")</f>
        <v/>
      </c>
      <c r="S20" s="14"/>
      <c r="T20" s="14"/>
      <c r="U20" s="15" t="str">
        <f t="shared" si="3"/>
        <v/>
      </c>
      <c r="V20" s="34" t="str" cm="1">
        <f t="array" ref="V20">IFERROR(_FV(_FV(Q20,"type"),"Average Price",TRUE)*U20,"")</f>
        <v/>
      </c>
    </row>
    <row r="21" spans="2:22" x14ac:dyDescent="0.3">
      <c r="B21" s="4" t="e" vm="31">
        <v>#VALUE!</v>
      </c>
      <c r="C21" s="14">
        <v>5000</v>
      </c>
      <c r="D21" s="16">
        <v>0</v>
      </c>
      <c r="E21" s="17" t="str">
        <f t="shared" si="0"/>
        <v/>
      </c>
      <c r="F21" s="15">
        <f t="shared" si="1"/>
        <v>5000</v>
      </c>
      <c r="G21" s="35" cm="1">
        <f t="array" ref="G21">IFERROR(_FV(_FV(B21,"type"),"Average Price",TRUE)*F21,"")</f>
        <v>99676400</v>
      </c>
      <c r="H21" s="51"/>
      <c r="I21" s="54"/>
      <c r="J21" s="4" t="e" vm="32">
        <v>#VALUE!</v>
      </c>
      <c r="K21" s="14">
        <v>250</v>
      </c>
      <c r="L21" s="16">
        <v>0</v>
      </c>
      <c r="M21" s="15">
        <f t="shared" si="2"/>
        <v>250</v>
      </c>
      <c r="N21" s="34" cm="1">
        <f t="array" ref="N21">IFERROR(_FV(_FV(J21,"type"),"Average Price",TRUE)*M21,"")</f>
        <v>4273520</v>
      </c>
      <c r="O21" s="51"/>
      <c r="P21" s="54"/>
      <c r="R21" s="4" t="str" cm="1">
        <f t="array" ref="R21">IFERROR(_xldudf_EVEONLINE_CATEGORY(_FV(Q21,"type_category_id")),"")</f>
        <v/>
      </c>
      <c r="S21" s="14"/>
      <c r="T21" s="14"/>
      <c r="U21" s="15" t="str">
        <f t="shared" si="3"/>
        <v/>
      </c>
      <c r="V21" s="34" t="str" cm="1">
        <f t="array" ref="V21">IFERROR(_FV(_FV(Q21,"type"),"Average Price",TRUE)*U21,"")</f>
        <v/>
      </c>
    </row>
    <row r="22" spans="2:22" x14ac:dyDescent="0.3">
      <c r="B22" s="4" t="e" vm="33">
        <v>#VALUE!</v>
      </c>
      <c r="C22" s="14">
        <v>34000</v>
      </c>
      <c r="D22" s="16">
        <v>0</v>
      </c>
      <c r="E22" s="17" t="str">
        <f t="shared" si="0"/>
        <v/>
      </c>
      <c r="F22" s="15">
        <f t="shared" si="1"/>
        <v>34000</v>
      </c>
      <c r="G22" s="35" cm="1">
        <f t="array" ref="G22">IFERROR(_FV(_FV(B22,"type"),"Average Price",TRUE)*F22,"")</f>
        <v>4414900</v>
      </c>
      <c r="H22" s="51"/>
      <c r="I22" s="54"/>
      <c r="J22" s="4" t="e" vm="34">
        <v>#VALUE!</v>
      </c>
      <c r="K22" s="14">
        <v>250</v>
      </c>
      <c r="L22" s="16">
        <v>0</v>
      </c>
      <c r="M22" s="15">
        <f t="shared" si="2"/>
        <v>250</v>
      </c>
      <c r="N22" s="34" cm="1">
        <f t="array" ref="N22">IFERROR(_FV(_FV(J22,"type"),"Average Price",TRUE)*M22,"")</f>
        <v>4147297.4999999995</v>
      </c>
      <c r="O22" s="51"/>
      <c r="P22" s="54"/>
      <c r="R22" s="4" t="str" cm="1">
        <f t="array" ref="R22">IFERROR(_xldudf_EVEONLINE_CATEGORY(_FV(Q22,"type_category_id")),"")</f>
        <v/>
      </c>
      <c r="S22" s="14"/>
      <c r="T22" s="14"/>
      <c r="U22" s="15" t="str">
        <f t="shared" si="3"/>
        <v/>
      </c>
      <c r="V22" s="34" t="str" cm="1">
        <f t="array" ref="V22">IFERROR(_FV(_FV(Q22,"type"),"Average Price",TRUE)*U22,"")</f>
        <v/>
      </c>
    </row>
    <row r="23" spans="2:22" x14ac:dyDescent="0.3">
      <c r="B23" s="4" t="e" vm="35">
        <v>#VALUE!</v>
      </c>
      <c r="C23" s="14">
        <v>22500</v>
      </c>
      <c r="D23" s="16">
        <v>0</v>
      </c>
      <c r="E23" s="17" t="str">
        <f t="shared" si="0"/>
        <v/>
      </c>
      <c r="F23" s="15">
        <f t="shared" si="1"/>
        <v>22500</v>
      </c>
      <c r="G23" s="35" cm="1">
        <f t="array" ref="G23">IFERROR(_FV(_FV(B23,"type"),"Average Price",TRUE)*F23,"")</f>
        <v>12305475</v>
      </c>
      <c r="H23" s="51"/>
      <c r="I23" s="54"/>
      <c r="J23" s="4" t="e" vm="36">
        <v>#VALUE!</v>
      </c>
      <c r="K23" s="14">
        <v>5000</v>
      </c>
      <c r="L23" s="16">
        <v>0</v>
      </c>
      <c r="M23" s="15">
        <f t="shared" si="2"/>
        <v>5000</v>
      </c>
      <c r="N23" s="34" cm="1">
        <f t="array" ref="N23">IFERROR(_FV(_FV(J23,"type"),"Average Price",TRUE)*M23,"")</f>
        <v>51610800</v>
      </c>
      <c r="O23" s="51"/>
      <c r="P23" s="54"/>
      <c r="R23" s="4" t="str" cm="1">
        <f t="array" ref="R23">IFERROR(_xldudf_EVEONLINE_CATEGORY(_FV(Q23,"type_category_id")),"")</f>
        <v/>
      </c>
      <c r="S23" s="14"/>
      <c r="T23" s="14"/>
      <c r="U23" s="15" t="str">
        <f t="shared" si="3"/>
        <v/>
      </c>
      <c r="V23" s="34" t="str" cm="1">
        <f t="array" ref="V23">IFERROR(_FV(_FV(Q23,"type"),"Average Price",TRUE)*U23,"")</f>
        <v/>
      </c>
    </row>
    <row r="24" spans="2:22" x14ac:dyDescent="0.3">
      <c r="B24" s="4" t="e" vm="37">
        <v>#VALUE!</v>
      </c>
      <c r="C24" s="14">
        <v>5000</v>
      </c>
      <c r="D24" s="16">
        <v>0</v>
      </c>
      <c r="E24" s="17" t="str">
        <f t="shared" si="0"/>
        <v/>
      </c>
      <c r="F24" s="15">
        <f t="shared" si="1"/>
        <v>5000</v>
      </c>
      <c r="G24" s="35" cm="1">
        <f t="array" ref="G24">IFERROR(_FV(_FV(B24,"type"),"Average Price",TRUE)*F24,"")</f>
        <v>12178900.000000002</v>
      </c>
      <c r="H24" s="51"/>
      <c r="I24" s="54"/>
      <c r="J24" s="4" t="e" vm="38">
        <v>#VALUE!</v>
      </c>
      <c r="K24" s="14">
        <v>50</v>
      </c>
      <c r="L24" s="16">
        <v>0</v>
      </c>
      <c r="M24" s="15">
        <f t="shared" si="2"/>
        <v>50</v>
      </c>
      <c r="N24" s="34" cm="1">
        <f t="array" ref="N24">IFERROR(_FV(_FV(J24,"type"),"Average Price",TRUE)*M24,"")</f>
        <v>44734.5</v>
      </c>
      <c r="O24" s="51"/>
      <c r="P24" s="54"/>
      <c r="R24" s="4" t="str" cm="1">
        <f t="array" ref="R24">IFERROR(_xldudf_EVEONLINE_CATEGORY(_FV(Q24,"type_category_id")),"")</f>
        <v/>
      </c>
      <c r="S24" s="14"/>
      <c r="T24" s="14"/>
      <c r="U24" s="15" t="str">
        <f t="shared" si="3"/>
        <v/>
      </c>
      <c r="V24" s="34" t="str" cm="1">
        <f t="array" ref="V24">IFERROR(_FV(_FV(Q24,"type"),"Average Price",TRUE)*U24,"")</f>
        <v/>
      </c>
    </row>
    <row r="25" spans="2:22" x14ac:dyDescent="0.3">
      <c r="B25" s="4" t="e" vm="39">
        <v>#VALUE!</v>
      </c>
      <c r="C25" s="14">
        <v>22500</v>
      </c>
      <c r="D25" s="16">
        <v>0</v>
      </c>
      <c r="E25" s="17" t="str">
        <f t="shared" si="0"/>
        <v/>
      </c>
      <c r="F25" s="15">
        <f t="shared" si="1"/>
        <v>22500</v>
      </c>
      <c r="G25" s="35" cm="1">
        <f t="array" ref="G25">IFERROR(_FV(_FV(B25,"type"),"Average Price",TRUE)*F25,"")</f>
        <v>10447875</v>
      </c>
      <c r="H25" s="51"/>
      <c r="I25" s="54"/>
      <c r="J25" s="4" t="e" vm="40">
        <v>#VALUE!</v>
      </c>
      <c r="K25" s="14">
        <v>5000</v>
      </c>
      <c r="L25" s="16">
        <v>0</v>
      </c>
      <c r="M25" s="15">
        <f t="shared" si="2"/>
        <v>5000</v>
      </c>
      <c r="N25" s="34" cm="1">
        <f t="array" ref="N25">IFERROR(_FV(_FV(J25,"type"),"Average Price",TRUE)*M25,"")</f>
        <v>48028200</v>
      </c>
      <c r="O25" s="51"/>
      <c r="P25" s="54"/>
      <c r="R25" s="4" t="str" cm="1">
        <f t="array" ref="R25">IFERROR(_xldudf_EVEONLINE_CATEGORY(_FV(Q25,"type_category_id")),"")</f>
        <v/>
      </c>
      <c r="S25" s="14"/>
      <c r="T25" s="14"/>
      <c r="U25" s="15" t="str">
        <f t="shared" si="3"/>
        <v/>
      </c>
      <c r="V25" s="34" t="str" cm="1">
        <f t="array" ref="V25">IFERROR(_FV(_FV(Q25,"type"),"Average Price",TRUE)*U25,"")</f>
        <v/>
      </c>
    </row>
    <row r="26" spans="2:22" x14ac:dyDescent="0.3">
      <c r="B26" s="4" t="e" vm="41">
        <v>#VALUE!</v>
      </c>
      <c r="C26" s="14">
        <v>4100</v>
      </c>
      <c r="D26" s="16">
        <v>0</v>
      </c>
      <c r="E26" s="17" t="str">
        <f t="shared" si="0"/>
        <v/>
      </c>
      <c r="F26" s="15">
        <f t="shared" si="1"/>
        <v>4100</v>
      </c>
      <c r="G26" s="35" cm="1">
        <f t="array" ref="G26">IFERROR(_FV(_FV(B26,"type"),"Average Price",TRUE)*F26,"")</f>
        <v>1763451</v>
      </c>
      <c r="H26" s="51"/>
      <c r="I26" s="54"/>
      <c r="J26" s="4" t="e" vm="42">
        <v>#VALUE!</v>
      </c>
      <c r="K26" s="14">
        <v>5000</v>
      </c>
      <c r="L26" s="16">
        <v>0</v>
      </c>
      <c r="M26" s="15">
        <f t="shared" si="2"/>
        <v>5000</v>
      </c>
      <c r="N26" s="34" cm="1">
        <f t="array" ref="N26">IFERROR(_FV(_FV(J26,"type"),"Average Price",TRUE)*M26,"")</f>
        <v>41511750</v>
      </c>
      <c r="O26" s="51"/>
      <c r="P26" s="54"/>
      <c r="R26" s="4" t="str" cm="1">
        <f t="array" ref="R26">IFERROR(_xldudf_EVEONLINE_CATEGORY(_FV(Q26,"type_category_id")),"")</f>
        <v/>
      </c>
      <c r="S26" s="14"/>
      <c r="T26" s="14"/>
      <c r="U26" s="15" t="str">
        <f t="shared" si="3"/>
        <v/>
      </c>
      <c r="V26" s="34" t="str" cm="1">
        <f t="array" ref="V26">IFERROR(_FV(_FV(Q26,"type"),"Average Price",TRUE)*U26,"")</f>
        <v/>
      </c>
    </row>
    <row r="27" spans="2:22" x14ac:dyDescent="0.3">
      <c r="B27" s="4" t="e" vm="43">
        <v>#VALUE!</v>
      </c>
      <c r="C27" s="14">
        <v>70000</v>
      </c>
      <c r="D27" s="16">
        <v>0</v>
      </c>
      <c r="E27" s="17" t="str">
        <f t="shared" si="0"/>
        <v/>
      </c>
      <c r="F27" s="15">
        <f t="shared" si="1"/>
        <v>70000</v>
      </c>
      <c r="G27" s="35" cm="1">
        <f t="array" ref="G27">IFERROR(_FV(_FV(B27,"type"),"Average Price",TRUE)*F27,"")</f>
        <v>11259500</v>
      </c>
      <c r="H27" s="51"/>
      <c r="I27" s="54"/>
      <c r="J27" s="4" t="e" vm="44">
        <v>#VALUE!</v>
      </c>
      <c r="K27" s="14">
        <v>5000</v>
      </c>
      <c r="L27" s="16">
        <v>0</v>
      </c>
      <c r="M27" s="15">
        <f t="shared" si="2"/>
        <v>5000</v>
      </c>
      <c r="N27" s="34" cm="1">
        <f t="array" ref="N27">IFERROR(_FV(_FV(J27,"type"),"Average Price",TRUE)*M27,"")</f>
        <v>12336250</v>
      </c>
      <c r="O27" s="51"/>
      <c r="P27" s="54"/>
      <c r="R27" s="4" t="str" cm="1">
        <f t="array" ref="R27">IFERROR(_xldudf_EVEONLINE_CATEGORY(_FV(Q27,"type_category_id")),"")</f>
        <v/>
      </c>
      <c r="S27" s="14"/>
      <c r="T27" s="14"/>
      <c r="U27" s="15" t="str">
        <f t="shared" si="3"/>
        <v/>
      </c>
      <c r="V27" s="34" t="str" cm="1">
        <f t="array" ref="V27">IFERROR(_FV(_FV(Q27,"type"),"Average Price",TRUE)*U27,"")</f>
        <v/>
      </c>
    </row>
    <row r="28" spans="2:22" x14ac:dyDescent="0.3">
      <c r="B28" s="4" t="e" vm="45">
        <v>#VALUE!</v>
      </c>
      <c r="C28" s="14">
        <v>800</v>
      </c>
      <c r="D28" s="16">
        <v>0</v>
      </c>
      <c r="E28" s="17" t="str">
        <f t="shared" si="0"/>
        <v/>
      </c>
      <c r="F28" s="15">
        <f t="shared" si="1"/>
        <v>800</v>
      </c>
      <c r="G28" s="35" cm="1">
        <f t="array" ref="G28">IFERROR(_FV(_FV(B28,"type"),"Average Price",TRUE)*F28,"")</f>
        <v>9197136</v>
      </c>
      <c r="H28" s="51"/>
      <c r="I28" s="54"/>
      <c r="J28" s="4" t="e" vm="46">
        <v>#VALUE!</v>
      </c>
      <c r="K28" s="14">
        <v>1550</v>
      </c>
      <c r="L28" s="16">
        <v>0</v>
      </c>
      <c r="M28" s="15">
        <f t="shared" si="2"/>
        <v>1550</v>
      </c>
      <c r="N28" s="34" cm="1">
        <f t="array" ref="N28">IFERROR(_FV(_FV(J28,"type"),"Average Price",TRUE)*M28,"")</f>
        <v>228826.5</v>
      </c>
      <c r="O28" s="51"/>
      <c r="P28" s="54"/>
      <c r="R28" s="4" t="str" cm="1">
        <f t="array" ref="R28">IFERROR(_xldudf_EVEONLINE_CATEGORY(_FV(Q28,"type_category_id")),"")</f>
        <v/>
      </c>
      <c r="S28" s="14"/>
      <c r="T28" s="14"/>
      <c r="U28" s="15" t="str">
        <f t="shared" si="3"/>
        <v/>
      </c>
      <c r="V28" s="34" t="str" cm="1">
        <f t="array" ref="V28">IFERROR(_FV(_FV(Q28,"type"),"Average Price",TRUE)*U28,"")</f>
        <v/>
      </c>
    </row>
    <row r="29" spans="2:22" x14ac:dyDescent="0.3">
      <c r="B29" s="4" t="e" vm="47">
        <v>#VALUE!</v>
      </c>
      <c r="C29" s="14">
        <v>5000</v>
      </c>
      <c r="D29" s="16">
        <v>0</v>
      </c>
      <c r="E29" s="17" t="str">
        <f t="shared" si="0"/>
        <v/>
      </c>
      <c r="F29" s="15">
        <f t="shared" si="1"/>
        <v>5000</v>
      </c>
      <c r="G29" s="35" cm="1">
        <f t="array" ref="G29">IFERROR(_FV(_FV(B29,"type"),"Average Price",TRUE)*F29,"")</f>
        <v>31479500</v>
      </c>
      <c r="H29" s="55"/>
      <c r="I29" s="54"/>
      <c r="J29" s="4" t="e" vm="48">
        <v>#VALUE!</v>
      </c>
      <c r="K29" s="14">
        <v>5000</v>
      </c>
      <c r="L29" s="16">
        <v>0</v>
      </c>
      <c r="M29" s="15">
        <f t="shared" si="2"/>
        <v>5000</v>
      </c>
      <c r="N29" s="34" cm="1">
        <f t="array" ref="N29">IFERROR(_FV(_FV(J29,"type"),"Average Price",TRUE)*M29,"")</f>
        <v>73433150</v>
      </c>
      <c r="O29" s="55"/>
      <c r="P29" s="54"/>
      <c r="R29" s="4" t="str" cm="1">
        <f t="array" ref="R29">IFERROR(_xldudf_EVEONLINE_CATEGORY(_FV(Q29,"type_category_id")),"")</f>
        <v/>
      </c>
      <c r="S29" s="14"/>
      <c r="T29" s="14"/>
      <c r="U29" s="15" t="str">
        <f t="shared" si="3"/>
        <v/>
      </c>
      <c r="V29" s="34" t="str" cm="1">
        <f t="array" ref="V29">IFERROR(_FV(_FV(Q29,"type"),"Average Price",TRUE)*U29,"")</f>
        <v/>
      </c>
    </row>
    <row r="30" spans="2:22" x14ac:dyDescent="0.3">
      <c r="B30" s="4" t="e" vm="49">
        <v>#VALUE!</v>
      </c>
      <c r="C30" s="14">
        <v>11300</v>
      </c>
      <c r="D30" s="16">
        <v>0</v>
      </c>
      <c r="E30" s="17" t="str">
        <f t="shared" si="0"/>
        <v/>
      </c>
      <c r="F30" s="15">
        <f t="shared" si="1"/>
        <v>11300</v>
      </c>
      <c r="G30" s="35" cm="1">
        <f t="array" ref="G30">IFERROR(_FV(_FV(B30,"type"),"Average Price",TRUE)*F30,"")</f>
        <v>610426</v>
      </c>
      <c r="H30" s="55"/>
      <c r="I30" s="54"/>
      <c r="K30" s="14"/>
      <c r="L30" s="16"/>
      <c r="M30" s="15" t="str">
        <f t="shared" si="2"/>
        <v/>
      </c>
      <c r="N30" s="34" t="str" cm="1">
        <f t="array" ref="N30">IFERROR(_FV(_FV(J30,"type"),"Average Price",TRUE)*M30,"")</f>
        <v/>
      </c>
      <c r="O30" s="55"/>
      <c r="P30" s="54"/>
      <c r="R30" s="4" t="str" cm="1">
        <f t="array" ref="R30">IFERROR(_xldudf_EVEONLINE_CATEGORY(_FV(Q30,"type_category_id")),"")</f>
        <v/>
      </c>
      <c r="S30" s="14"/>
      <c r="T30" s="14"/>
      <c r="U30" s="15" t="str">
        <f t="shared" si="3"/>
        <v/>
      </c>
      <c r="V30" s="34" t="str" cm="1">
        <f t="array" ref="V30">IFERROR(_FV(_FV(Q30,"type"),"Average Price",TRUE)*U30,"")</f>
        <v/>
      </c>
    </row>
    <row r="31" spans="2:22" x14ac:dyDescent="0.3">
      <c r="B31" s="4" t="e" vm="50">
        <v>#VALUE!</v>
      </c>
      <c r="C31" s="14">
        <v>50</v>
      </c>
      <c r="D31" s="16">
        <v>0</v>
      </c>
      <c r="E31" s="17" t="str">
        <f t="shared" si="0"/>
        <v/>
      </c>
      <c r="F31" s="15">
        <f t="shared" si="1"/>
        <v>50</v>
      </c>
      <c r="G31" s="35" cm="1">
        <f t="array" ref="G31">IFERROR(_FV(_FV(B31,"type"),"Average Price",TRUE)*F31,"")</f>
        <v>2409823</v>
      </c>
      <c r="H31" s="55"/>
      <c r="I31" s="54"/>
      <c r="K31" s="14"/>
      <c r="L31" s="16"/>
      <c r="M31" s="15" t="str">
        <f t="shared" si="2"/>
        <v/>
      </c>
      <c r="N31" s="34" t="str" cm="1">
        <f t="array" ref="N31">IFERROR(_FV(_FV(J31,"type"),"Average Price",TRUE)*M31,"")</f>
        <v/>
      </c>
      <c r="O31" s="55"/>
      <c r="P31" s="54"/>
      <c r="R31" s="4" t="str" cm="1">
        <f t="array" ref="R31">IFERROR(_xldudf_EVEONLINE_CATEGORY(_FV(Q31,"type_category_id")),"")</f>
        <v/>
      </c>
      <c r="S31" s="14"/>
      <c r="T31" s="14"/>
      <c r="U31" s="15" t="str">
        <f t="shared" si="3"/>
        <v/>
      </c>
      <c r="V31" s="34" t="str" cm="1">
        <f t="array" ref="V31">IFERROR(_FV(_FV(Q31,"type"),"Average Price",TRUE)*U31,"")</f>
        <v/>
      </c>
    </row>
    <row r="32" spans="2:22" x14ac:dyDescent="0.3">
      <c r="B32" s="4" t="e" vm="51">
        <v>#VALUE!</v>
      </c>
      <c r="C32" s="14">
        <v>22500</v>
      </c>
      <c r="D32" s="16">
        <v>0</v>
      </c>
      <c r="E32" s="17" t="str">
        <f t="shared" si="0"/>
        <v/>
      </c>
      <c r="F32" s="15">
        <f t="shared" si="1"/>
        <v>22500</v>
      </c>
      <c r="G32" s="35" cm="1">
        <f t="array" ref="G32">IFERROR(_FV(_FV(B32,"type"),"Average Price",TRUE)*F32,"")</f>
        <v>13837050</v>
      </c>
      <c r="H32" s="55"/>
      <c r="I32" s="54"/>
      <c r="K32" s="14"/>
      <c r="L32" s="16"/>
      <c r="M32" s="15" t="str">
        <f t="shared" si="2"/>
        <v/>
      </c>
      <c r="N32" s="34" t="str" cm="1">
        <f t="array" ref="N32">IFERROR(_FV(_FV(J32,"type"),"Average Price",TRUE)*M32,"")</f>
        <v/>
      </c>
      <c r="O32" s="55"/>
      <c r="P32" s="54"/>
      <c r="R32" s="4" t="str" cm="1">
        <f t="array" ref="R32">IFERROR(_xldudf_EVEONLINE_CATEGORY(_FV(Q32,"type_category_id")),"")</f>
        <v/>
      </c>
      <c r="S32" s="14"/>
      <c r="T32" s="14"/>
      <c r="U32" s="15" t="str">
        <f t="shared" si="3"/>
        <v/>
      </c>
      <c r="V32" s="34" t="str" cm="1">
        <f t="array" ref="V32">IFERROR(_FV(_FV(Q32,"type"),"Average Price",TRUE)*U32,"")</f>
        <v/>
      </c>
    </row>
    <row r="33" spans="2:22" x14ac:dyDescent="0.3">
      <c r="B33" s="4" t="e" vm="52">
        <v>#VALUE!</v>
      </c>
      <c r="C33" s="14">
        <v>1900</v>
      </c>
      <c r="D33" s="16">
        <v>0</v>
      </c>
      <c r="E33" s="17" t="str">
        <f t="shared" si="0"/>
        <v/>
      </c>
      <c r="F33" s="15">
        <f t="shared" si="1"/>
        <v>1900</v>
      </c>
      <c r="G33" s="35" cm="1">
        <f t="array" ref="G33">IFERROR(_FV(_FV(B33,"type"),"Average Price",TRUE)*F33,"")</f>
        <v>2149280</v>
      </c>
      <c r="H33" s="55"/>
      <c r="I33" s="54"/>
      <c r="K33" s="14"/>
      <c r="L33" s="16"/>
      <c r="M33" s="15" t="str">
        <f t="shared" si="2"/>
        <v/>
      </c>
      <c r="N33" s="34" t="str" cm="1">
        <f t="array" ref="N33">IFERROR(_FV(_FV(J33,"type"),"Average Price",TRUE)*M33,"")</f>
        <v/>
      </c>
      <c r="O33" s="55"/>
      <c r="P33" s="54"/>
      <c r="R33" s="4" t="str" cm="1">
        <f t="array" ref="R33">IFERROR(_xldudf_EVEONLINE_CATEGORY(_FV(Q33,"type_category_id")),"")</f>
        <v/>
      </c>
      <c r="S33" s="14"/>
      <c r="T33" s="14"/>
      <c r="U33" s="15" t="str">
        <f t="shared" si="3"/>
        <v/>
      </c>
      <c r="V33" s="34" t="str" cm="1">
        <f t="array" ref="V33">IFERROR(_FV(_FV(Q33,"type"),"Average Price",TRUE)*U33,"")</f>
        <v/>
      </c>
    </row>
    <row r="34" spans="2:22" x14ac:dyDescent="0.3">
      <c r="B34" s="4" t="e" vm="53">
        <v>#VALUE!</v>
      </c>
      <c r="C34" s="14">
        <v>4400</v>
      </c>
      <c r="D34" s="16">
        <v>0</v>
      </c>
      <c r="E34" s="17" t="str">
        <f t="shared" si="0"/>
        <v/>
      </c>
      <c r="F34" s="15">
        <f t="shared" si="1"/>
        <v>4400</v>
      </c>
      <c r="G34" s="35" cm="1">
        <f t="array" ref="G34">IFERROR(_FV(_FV(B34,"type"),"Average Price",TRUE)*F34,"")</f>
        <v>2021360</v>
      </c>
      <c r="H34" s="55"/>
      <c r="I34" s="54"/>
      <c r="K34" s="14"/>
      <c r="L34" s="16"/>
      <c r="M34" s="15" t="str">
        <f t="shared" si="2"/>
        <v/>
      </c>
      <c r="N34" s="34" t="str" cm="1">
        <f t="array" ref="N34">IFERROR(_FV(_FV(J34,"type"),"Average Price",TRUE)*M34,"")</f>
        <v/>
      </c>
      <c r="O34" s="55"/>
      <c r="P34" s="54"/>
      <c r="R34" s="4" t="str" cm="1">
        <f t="array" ref="R34">IFERROR(_xldudf_EVEONLINE_CATEGORY(_FV(Q34,"type_category_id")),"")</f>
        <v/>
      </c>
      <c r="S34" s="14"/>
      <c r="T34" s="14"/>
      <c r="U34" s="15" t="str">
        <f t="shared" si="3"/>
        <v/>
      </c>
      <c r="V34" s="34" t="str" cm="1">
        <f t="array" ref="V34">IFERROR(_FV(_FV(Q34,"type"),"Average Price",TRUE)*U34,"")</f>
        <v/>
      </c>
    </row>
    <row r="35" spans="2:22" x14ac:dyDescent="0.3">
      <c r="B35" s="4" t="e" vm="54">
        <v>#VALUE!</v>
      </c>
      <c r="C35" s="14">
        <v>22500</v>
      </c>
      <c r="D35" s="16">
        <v>0</v>
      </c>
      <c r="E35" s="17" t="str">
        <f t="shared" si="0"/>
        <v/>
      </c>
      <c r="F35" s="15">
        <f t="shared" si="1"/>
        <v>22500</v>
      </c>
      <c r="G35" s="35" cm="1">
        <f t="array" ref="G35">IFERROR(_FV(_FV(B35,"type"),"Average Price",TRUE)*F35,"")</f>
        <v>12300299.999999998</v>
      </c>
      <c r="H35" s="55"/>
      <c r="I35" s="54"/>
      <c r="K35" s="14"/>
      <c r="L35" s="16"/>
      <c r="M35" s="15" t="str">
        <f t="shared" si="2"/>
        <v/>
      </c>
      <c r="N35" s="34" t="str" cm="1">
        <f t="array" ref="N35">IFERROR(_FV(_FV(J35,"type"),"Average Price",TRUE)*M35,"")</f>
        <v/>
      </c>
      <c r="O35" s="55"/>
      <c r="P35" s="54"/>
      <c r="R35" s="4" t="str" cm="1">
        <f t="array" ref="R35">IFERROR(_xldudf_EVEONLINE_CATEGORY(_FV(Q35,"type_category_id")),"")</f>
        <v/>
      </c>
      <c r="S35" s="14"/>
      <c r="T35" s="14"/>
      <c r="U35" s="15" t="str">
        <f t="shared" si="3"/>
        <v/>
      </c>
      <c r="V35" s="34" t="str" cm="1">
        <f t="array" ref="V35">IFERROR(_FV(_FV(Q35,"type"),"Average Price",TRUE)*U35,"")</f>
        <v/>
      </c>
    </row>
    <row r="36" spans="2:22" x14ac:dyDescent="0.3">
      <c r="B36" s="4" t="e" vm="55">
        <v>#VALUE!</v>
      </c>
      <c r="C36" s="14">
        <v>10000</v>
      </c>
      <c r="D36" s="16">
        <v>0</v>
      </c>
      <c r="E36" s="17" t="str">
        <f t="shared" si="0"/>
        <v/>
      </c>
      <c r="F36" s="15">
        <f t="shared" si="1"/>
        <v>10000</v>
      </c>
      <c r="G36" s="35" cm="1">
        <f t="array" ref="G36">IFERROR(_FV(_FV(B36,"type"),"Average Price",TRUE)*F36,"")</f>
        <v>92030600</v>
      </c>
      <c r="H36" s="55"/>
      <c r="I36" s="54"/>
      <c r="K36" s="14"/>
      <c r="L36" s="16"/>
      <c r="M36" s="15" t="str">
        <f t="shared" si="2"/>
        <v/>
      </c>
      <c r="N36" s="34" t="str" cm="1">
        <f t="array" ref="N36">IFERROR(_FV(_FV(J36,"type"),"Average Price",TRUE)*M36,"")</f>
        <v/>
      </c>
      <c r="O36" s="55"/>
      <c r="P36" s="54"/>
      <c r="R36" s="4" t="str" cm="1">
        <f t="array" ref="R36">IFERROR(_xldudf_EVEONLINE_CATEGORY(_FV(Q36,"type_category_id")),"")</f>
        <v/>
      </c>
      <c r="S36" s="14"/>
      <c r="T36" s="14"/>
      <c r="U36" s="15" t="str">
        <f t="shared" si="3"/>
        <v/>
      </c>
      <c r="V36" s="34" t="str" cm="1">
        <f t="array" ref="V36">IFERROR(_FV(_FV(Q36,"type"),"Average Price",TRUE)*U36,"")</f>
        <v/>
      </c>
    </row>
    <row r="37" spans="2:22" x14ac:dyDescent="0.3">
      <c r="B37" s="4" t="e" vm="56">
        <v>#VALUE!</v>
      </c>
      <c r="C37" s="14">
        <v>22200</v>
      </c>
      <c r="D37" s="16">
        <v>0</v>
      </c>
      <c r="E37" s="17" t="str">
        <f t="shared" si="0"/>
        <v/>
      </c>
      <c r="F37" s="15">
        <f t="shared" si="1"/>
        <v>22200</v>
      </c>
      <c r="G37" s="35" cm="1">
        <f t="array" ref="G37">IFERROR(_FV(_FV(B37,"type"),"Average Price",TRUE)*F37,"")</f>
        <v>215562.00000000003</v>
      </c>
      <c r="H37" s="55"/>
      <c r="I37" s="54"/>
      <c r="K37" s="14"/>
      <c r="L37" s="16"/>
      <c r="M37" s="15" t="str">
        <f t="shared" si="2"/>
        <v/>
      </c>
      <c r="N37" s="34" t="str" cm="1">
        <f t="array" ref="N37">IFERROR(_FV(_FV(J37,"type"),"Average Price",TRUE)*M37,"")</f>
        <v/>
      </c>
      <c r="O37" s="55"/>
      <c r="P37" s="54"/>
      <c r="R37" s="4" t="str" cm="1">
        <f t="array" ref="R37">IFERROR(_xldudf_EVEONLINE_CATEGORY(_FV(Q37,"type_category_id")),"")</f>
        <v/>
      </c>
      <c r="S37" s="14"/>
      <c r="T37" s="14"/>
      <c r="U37" s="15" t="str">
        <f t="shared" si="3"/>
        <v/>
      </c>
      <c r="V37" s="34" t="str" cm="1">
        <f t="array" ref="V37">IFERROR(_FV(_FV(Q37,"type"),"Average Price",TRUE)*U37,"")</f>
        <v/>
      </c>
    </row>
    <row r="38" spans="2:22" x14ac:dyDescent="0.3">
      <c r="B38" s="4" t="e" vm="57">
        <v>#VALUE!</v>
      </c>
      <c r="C38" s="14">
        <v>250</v>
      </c>
      <c r="D38" s="16">
        <v>0</v>
      </c>
      <c r="E38" s="17" t="str">
        <f t="shared" si="0"/>
        <v/>
      </c>
      <c r="F38" s="15">
        <f t="shared" si="1"/>
        <v>250</v>
      </c>
      <c r="G38" s="35" cm="1">
        <f t="array" ref="G38">IFERROR(_FV(_FV(B38,"type"),"Average Price",TRUE)*F38,"")</f>
        <v>22238250</v>
      </c>
      <c r="H38" s="55"/>
      <c r="I38" s="54"/>
      <c r="K38" s="14"/>
      <c r="L38" s="16"/>
      <c r="M38" s="15" t="str">
        <f t="shared" si="2"/>
        <v/>
      </c>
      <c r="N38" s="34" t="str" cm="1">
        <f t="array" ref="N38">IFERROR(_FV(_FV(J38,"type"),"Average Price",TRUE)*M38,"")</f>
        <v/>
      </c>
      <c r="O38" s="55"/>
      <c r="P38" s="54"/>
      <c r="R38" s="4" t="str" cm="1">
        <f t="array" ref="R38">IFERROR(_xldudf_EVEONLINE_CATEGORY(_FV(Q38,"type_category_id")),"")</f>
        <v/>
      </c>
      <c r="S38" s="14"/>
      <c r="T38" s="14"/>
      <c r="U38" s="15" t="str">
        <f t="shared" si="3"/>
        <v/>
      </c>
      <c r="V38" s="34" t="str" cm="1">
        <f t="array" ref="V38">IFERROR(_FV(_FV(Q38,"type"),"Average Price",TRUE)*U38,"")</f>
        <v/>
      </c>
    </row>
    <row r="39" spans="2:22" x14ac:dyDescent="0.3">
      <c r="B39" s="4" t="e" vm="58">
        <v>#VALUE!</v>
      </c>
      <c r="C39" s="14">
        <v>5000</v>
      </c>
      <c r="D39" s="16">
        <v>0</v>
      </c>
      <c r="E39" s="17" t="str">
        <f t="shared" si="0"/>
        <v/>
      </c>
      <c r="F39" s="15">
        <f t="shared" si="1"/>
        <v>5000</v>
      </c>
      <c r="G39" s="35" cm="1">
        <f t="array" ref="G39">IFERROR(_FV(_FV(B39,"type"),"Average Price",TRUE)*F39,"")</f>
        <v>10343550</v>
      </c>
      <c r="H39" s="55"/>
      <c r="I39" s="54"/>
      <c r="K39" s="14"/>
      <c r="L39" s="16"/>
      <c r="M39" s="15" t="str">
        <f t="shared" si="2"/>
        <v/>
      </c>
      <c r="N39" s="34" t="str" cm="1">
        <f t="array" ref="N39">IFERROR(_FV(_FV(J39,"type"),"Average Price",TRUE)*M39,"")</f>
        <v/>
      </c>
      <c r="O39" s="55"/>
      <c r="P39" s="54"/>
      <c r="R39" s="4" t="str" cm="1">
        <f t="array" ref="R39">IFERROR(_xldudf_EVEONLINE_CATEGORY(_FV(Q39,"type_category_id")),"")</f>
        <v/>
      </c>
      <c r="S39" s="14"/>
      <c r="T39" s="14"/>
      <c r="U39" s="15" t="str">
        <f t="shared" si="3"/>
        <v/>
      </c>
      <c r="V39" s="34" t="str" cm="1">
        <f t="array" ref="V39">IFERROR(_FV(_FV(Q39,"type"),"Average Price",TRUE)*U39,"")</f>
        <v/>
      </c>
    </row>
    <row r="40" spans="2:22" x14ac:dyDescent="0.3">
      <c r="B40" s="4" t="e" vm="59">
        <v>#VALUE!</v>
      </c>
      <c r="C40" s="14">
        <v>4000</v>
      </c>
      <c r="D40" s="16">
        <v>0</v>
      </c>
      <c r="E40" s="17" t="str">
        <f t="shared" si="0"/>
        <v/>
      </c>
      <c r="F40" s="15">
        <f t="shared" si="1"/>
        <v>4000</v>
      </c>
      <c r="G40" s="35" cm="1">
        <f t="array" ref="G40">IFERROR(_FV(_FV(B40,"type"),"Average Price",TRUE)*F40,"")</f>
        <v>14715200</v>
      </c>
      <c r="H40" s="55"/>
      <c r="I40" s="54"/>
      <c r="K40" s="14"/>
      <c r="L40" s="16"/>
      <c r="M40" s="15" t="str">
        <f t="shared" si="2"/>
        <v/>
      </c>
      <c r="N40" s="34" t="str" cm="1">
        <f t="array" ref="N40">IFERROR(_FV(_FV(J40,"type"),"Average Price",TRUE)*M40,"")</f>
        <v/>
      </c>
      <c r="O40" s="55"/>
      <c r="P40" s="54"/>
      <c r="R40" s="4" t="str" cm="1">
        <f t="array" ref="R40">IFERROR(_xldudf_EVEONLINE_CATEGORY(_FV(Q40,"type_category_id")),"")</f>
        <v/>
      </c>
      <c r="S40" s="14"/>
      <c r="T40" s="14"/>
      <c r="U40" s="15" t="str">
        <f t="shared" si="3"/>
        <v/>
      </c>
      <c r="V40" s="34" t="str" cm="1">
        <f t="array" ref="V40">IFERROR(_FV(_FV(Q40,"type"),"Average Price",TRUE)*U40,"")</f>
        <v/>
      </c>
    </row>
    <row r="41" spans="2:22" x14ac:dyDescent="0.3">
      <c r="B41" s="4" t="e" vm="60">
        <v>#VALUE!</v>
      </c>
      <c r="C41" s="14">
        <v>5000</v>
      </c>
      <c r="D41" s="16">
        <v>0</v>
      </c>
      <c r="E41" s="17" t="str">
        <f t="shared" si="0"/>
        <v/>
      </c>
      <c r="F41" s="15">
        <f t="shared" si="1"/>
        <v>5000</v>
      </c>
      <c r="G41" s="35" cm="1">
        <f t="array" ref="G41">IFERROR(_FV(_FV(B41,"type"),"Average Price",TRUE)*F41,"")</f>
        <v>37476850</v>
      </c>
      <c r="H41" s="55"/>
      <c r="I41" s="54"/>
      <c r="K41" s="14"/>
      <c r="L41" s="16"/>
      <c r="M41" s="15" t="str">
        <f t="shared" si="2"/>
        <v/>
      </c>
      <c r="N41" s="34" t="str" cm="1">
        <f t="array" ref="N41">IFERROR(_FV(_FV(J41,"type"),"Average Price",TRUE)*M41,"")</f>
        <v/>
      </c>
      <c r="O41" s="55"/>
      <c r="P41" s="54"/>
      <c r="R41" s="4" t="str" cm="1">
        <f t="array" ref="R41">IFERROR(_xldudf_EVEONLINE_CATEGORY(_FV(Q41,"type_category_id")),"")</f>
        <v/>
      </c>
      <c r="S41" s="14"/>
      <c r="T41" s="14"/>
      <c r="U41" s="15" t="str">
        <f t="shared" si="3"/>
        <v/>
      </c>
      <c r="V41" s="34" t="str" cm="1">
        <f t="array" ref="V41">IFERROR(_FV(_FV(Q41,"type"),"Average Price",TRUE)*U41,"")</f>
        <v/>
      </c>
    </row>
    <row r="42" spans="2:22" x14ac:dyDescent="0.3">
      <c r="B42" s="4" t="e" vm="61">
        <v>#VALUE!</v>
      </c>
      <c r="C42" s="14">
        <v>51350</v>
      </c>
      <c r="D42" s="16">
        <v>0</v>
      </c>
      <c r="E42" s="17" t="str">
        <f t="shared" si="0"/>
        <v/>
      </c>
      <c r="F42" s="15">
        <f t="shared" si="1"/>
        <v>51350</v>
      </c>
      <c r="G42" s="35" cm="1">
        <f t="array" ref="G42">IFERROR(_FV(_FV(B42,"type"),"Average Price",TRUE)*F42,"")</f>
        <v>223372.49999999997</v>
      </c>
      <c r="H42" s="55"/>
      <c r="I42" s="54"/>
      <c r="K42" s="14"/>
      <c r="L42" s="16"/>
      <c r="M42" s="15" t="str">
        <f t="shared" si="2"/>
        <v/>
      </c>
      <c r="N42" s="34" t="str" cm="1">
        <f t="array" ref="N42">IFERROR(_FV(_FV(J42,"type"),"Average Price",TRUE)*M42,"")</f>
        <v/>
      </c>
      <c r="O42" s="55"/>
      <c r="P42" s="54"/>
      <c r="R42" s="4" t="str" cm="1">
        <f t="array" ref="R42">IFERROR(_xldudf_EVEONLINE_CATEGORY(_FV(Q42,"type_category_id")),"")</f>
        <v/>
      </c>
      <c r="S42" s="14"/>
      <c r="T42" s="14"/>
      <c r="U42" s="15" t="str">
        <f t="shared" si="3"/>
        <v/>
      </c>
      <c r="V42" s="34" t="str" cm="1">
        <f t="array" ref="V42">IFERROR(_FV(_FV(Q42,"type"),"Average Price",TRUE)*U42,"")</f>
        <v/>
      </c>
    </row>
    <row r="43" spans="2:22" x14ac:dyDescent="0.3">
      <c r="B43" s="4" t="e" vm="62">
        <v>#VALUE!</v>
      </c>
      <c r="C43" s="14">
        <v>5000</v>
      </c>
      <c r="D43" s="16">
        <v>0</v>
      </c>
      <c r="E43" s="17" t="str">
        <f t="shared" si="0"/>
        <v/>
      </c>
      <c r="F43" s="15">
        <f t="shared" si="1"/>
        <v>5000</v>
      </c>
      <c r="G43" s="35" cm="1">
        <f t="array" ref="G43">IFERROR(_FV(_FV(B43,"type"),"Average Price",TRUE)*F43,"")</f>
        <v>29424000</v>
      </c>
      <c r="H43" s="55"/>
      <c r="I43" s="54"/>
      <c r="K43" s="14"/>
      <c r="L43" s="16"/>
      <c r="M43" s="15" t="str">
        <f t="shared" si="2"/>
        <v/>
      </c>
      <c r="N43" s="34" t="str" cm="1">
        <f t="array" ref="N43">IFERROR(_FV(_FV(J43,"type"),"Average Price",TRUE)*M43,"")</f>
        <v/>
      </c>
      <c r="O43" s="55"/>
      <c r="P43" s="54"/>
      <c r="R43" s="4" t="str" cm="1">
        <f t="array" ref="R43">IFERROR(_xldudf_EVEONLINE_CATEGORY(_FV(Q43,"type_category_id")),"")</f>
        <v/>
      </c>
      <c r="S43" s="14"/>
      <c r="T43" s="14"/>
      <c r="U43" s="15" t="str">
        <f t="shared" si="3"/>
        <v/>
      </c>
      <c r="V43" s="34" t="str" cm="1">
        <f t="array" ref="V43">IFERROR(_FV(_FV(Q43,"type"),"Average Price",TRUE)*U43,"")</f>
        <v/>
      </c>
    </row>
    <row r="44" spans="2:22" x14ac:dyDescent="0.3">
      <c r="B44" s="4" t="e" vm="63">
        <v>#VALUE!</v>
      </c>
      <c r="C44" s="14">
        <v>5000</v>
      </c>
      <c r="D44" s="16">
        <v>0</v>
      </c>
      <c r="E44" s="17" t="str">
        <f t="shared" si="0"/>
        <v/>
      </c>
      <c r="F44" s="15">
        <f t="shared" si="1"/>
        <v>5000</v>
      </c>
      <c r="G44" s="35" cm="1">
        <f t="array" ref="G44">IFERROR(_FV(_FV(B44,"type"),"Average Price",TRUE)*F44,"")</f>
        <v>27504600</v>
      </c>
      <c r="H44" s="55"/>
      <c r="I44" s="54"/>
      <c r="K44" s="14"/>
      <c r="L44" s="16"/>
      <c r="M44" s="15" t="str">
        <f t="shared" si="2"/>
        <v/>
      </c>
      <c r="N44" s="34" t="str" cm="1">
        <f t="array" ref="N44">IFERROR(_FV(_FV(J44,"type"),"Average Price",TRUE)*M44,"")</f>
        <v/>
      </c>
      <c r="O44" s="55"/>
      <c r="P44" s="54"/>
      <c r="R44" s="4" t="str" cm="1">
        <f t="array" ref="R44">IFERROR(_xldudf_EVEONLINE_CATEGORY(_FV(Q44,"type_category_id")),"")</f>
        <v/>
      </c>
      <c r="S44" s="14"/>
      <c r="T44" s="14"/>
      <c r="U44" s="15" t="str">
        <f t="shared" si="3"/>
        <v/>
      </c>
      <c r="V44" s="34" t="str" cm="1">
        <f t="array" ref="V44">IFERROR(_FV(_FV(Q44,"type"),"Average Price",TRUE)*U44,"")</f>
        <v/>
      </c>
    </row>
    <row r="45" spans="2:22" x14ac:dyDescent="0.3">
      <c r="C45" s="14"/>
      <c r="D45" s="16"/>
      <c r="E45" s="17" t="str">
        <f t="shared" si="0"/>
        <v/>
      </c>
      <c r="F45" s="15" t="str">
        <f t="shared" si="1"/>
        <v/>
      </c>
      <c r="G45" s="35" t="str" cm="1">
        <f t="array" ref="G45">IFERROR(_FV(_FV(B45,"type"),"Average Price",TRUE)*F45,"")</f>
        <v/>
      </c>
      <c r="H45" s="55"/>
      <c r="I45" s="54"/>
      <c r="K45" s="14"/>
      <c r="L45" s="16"/>
      <c r="M45" s="15" t="str">
        <f t="shared" si="2"/>
        <v/>
      </c>
      <c r="N45" s="34" t="str" cm="1">
        <f t="array" ref="N45">IFERROR(_FV(_FV(J45,"type"),"Average Price",TRUE)*M45,"")</f>
        <v/>
      </c>
      <c r="O45" s="55"/>
      <c r="P45" s="54"/>
      <c r="S45" s="14"/>
      <c r="T45" s="14"/>
      <c r="U45" s="15" t="str">
        <f t="shared" si="3"/>
        <v/>
      </c>
      <c r="V45" s="34" t="str" cm="1">
        <f t="array" ref="V45">IFERROR(_FV(_FV(Q45,"type"),"Average Price",TRUE)*U45,"")</f>
        <v/>
      </c>
    </row>
    <row r="46" spans="2:22" x14ac:dyDescent="0.3">
      <c r="C46" s="14"/>
      <c r="D46" s="16"/>
      <c r="E46" s="17" t="str">
        <f t="shared" si="0"/>
        <v/>
      </c>
      <c r="F46" s="15" t="str">
        <f t="shared" si="1"/>
        <v/>
      </c>
      <c r="G46" s="35" t="str" cm="1">
        <f t="array" ref="G46">IFERROR(_FV(_FV(B46,"type"),"Average Price",TRUE)*F46,"")</f>
        <v/>
      </c>
      <c r="H46" s="55"/>
      <c r="I46" s="54"/>
      <c r="K46" s="14"/>
      <c r="L46" s="16"/>
      <c r="M46" s="15" t="str">
        <f t="shared" si="2"/>
        <v/>
      </c>
      <c r="N46" s="34" t="str" cm="1">
        <f t="array" ref="N46">IFERROR(_FV(_FV(J46,"type"),"Average Price",TRUE)*M46,"")</f>
        <v/>
      </c>
      <c r="O46" s="55"/>
      <c r="P46" s="54"/>
      <c r="S46" s="14"/>
      <c r="T46" s="14"/>
      <c r="U46" s="15" t="str">
        <f t="shared" si="3"/>
        <v/>
      </c>
      <c r="V46" s="34" t="str" cm="1">
        <f t="array" ref="V46">IFERROR(_FV(_FV(Q46,"type"),"Average Price",TRUE)*U46,"")</f>
        <v/>
      </c>
    </row>
    <row r="47" spans="2:22" x14ac:dyDescent="0.3">
      <c r="C47" s="14"/>
      <c r="D47" s="16"/>
      <c r="E47" s="17" t="str">
        <f t="shared" si="0"/>
        <v/>
      </c>
      <c r="F47" s="15" t="str">
        <f t="shared" si="1"/>
        <v/>
      </c>
      <c r="G47" s="35" t="str" cm="1">
        <f t="array" ref="G47">IFERROR(_FV(_FV(B47,"type"),"Average Price",TRUE)*F47,"")</f>
        <v/>
      </c>
      <c r="H47" s="55"/>
      <c r="I47" s="54"/>
      <c r="K47" s="14"/>
      <c r="L47" s="16"/>
      <c r="M47" s="15" t="str">
        <f t="shared" si="2"/>
        <v/>
      </c>
      <c r="N47" s="34" t="str" cm="1">
        <f t="array" ref="N47">IFERROR(_FV(_FV(J47,"type"),"Average Price",TRUE)*M47,"")</f>
        <v/>
      </c>
      <c r="O47" s="55"/>
      <c r="P47" s="54"/>
      <c r="S47" s="14"/>
      <c r="T47" s="14"/>
      <c r="U47" s="15" t="str">
        <f t="shared" si="3"/>
        <v/>
      </c>
      <c r="V47" s="34" t="str" cm="1">
        <f t="array" ref="V47">IFERROR(_FV(_FV(Q47,"type"),"Average Price",TRUE)*U47,"")</f>
        <v/>
      </c>
    </row>
    <row r="48" spans="2:22" x14ac:dyDescent="0.3">
      <c r="C48" s="14"/>
      <c r="D48" s="16"/>
      <c r="E48" s="17" t="str">
        <f t="shared" si="0"/>
        <v/>
      </c>
      <c r="F48" s="15" t="str">
        <f t="shared" si="1"/>
        <v/>
      </c>
      <c r="G48" s="35" t="str" cm="1">
        <f t="array" ref="G48">IFERROR(_FV(_FV(B48,"type"),"Average Price",TRUE)*F48,"")</f>
        <v/>
      </c>
      <c r="H48" s="55"/>
      <c r="I48" s="54"/>
      <c r="K48" s="14"/>
      <c r="L48" s="16"/>
      <c r="M48" s="15" t="str">
        <f t="shared" si="2"/>
        <v/>
      </c>
      <c r="N48" s="34" t="str" cm="1">
        <f t="array" ref="N48">IFERROR(_FV(_FV(J48,"type"),"Average Price",TRUE)*M48,"")</f>
        <v/>
      </c>
      <c r="O48" s="55"/>
      <c r="P48" s="54"/>
      <c r="S48" s="14"/>
      <c r="T48" s="14"/>
      <c r="U48" s="15" t="str">
        <f t="shared" si="3"/>
        <v/>
      </c>
      <c r="V48" s="34" t="str" cm="1">
        <f t="array" ref="V48">IFERROR(_FV(_FV(Q48,"type"),"Average Price",TRUE)*U48,"")</f>
        <v/>
      </c>
    </row>
    <row r="49" spans="3:22" x14ac:dyDescent="0.3">
      <c r="C49" s="14"/>
      <c r="D49" s="16"/>
      <c r="E49" s="17" t="str">
        <f t="shared" si="0"/>
        <v/>
      </c>
      <c r="F49" s="15" t="str">
        <f t="shared" si="1"/>
        <v/>
      </c>
      <c r="G49" s="35" t="str" cm="1">
        <f t="array" ref="G49">IFERROR(_FV(_FV(B49,"type"),"Average Price",TRUE)*F49,"")</f>
        <v/>
      </c>
      <c r="H49" s="55"/>
      <c r="I49" s="54"/>
      <c r="K49" s="14"/>
      <c r="L49" s="16"/>
      <c r="M49" s="15" t="str">
        <f t="shared" si="2"/>
        <v/>
      </c>
      <c r="N49" s="34" t="str" cm="1">
        <f t="array" ref="N49">IFERROR(_FV(_FV(J49,"type"),"Average Price",TRUE)*M49,"")</f>
        <v/>
      </c>
      <c r="O49" s="55"/>
      <c r="P49" s="54"/>
      <c r="S49" s="14"/>
      <c r="T49" s="14"/>
      <c r="U49" s="15" t="str">
        <f t="shared" si="3"/>
        <v/>
      </c>
      <c r="V49" s="34" t="str" cm="1">
        <f t="array" ref="V49">IFERROR(_FV(_FV(Q49,"type"),"Average Price",TRUE)*U49,"")</f>
        <v/>
      </c>
    </row>
    <row r="50" spans="3:22" x14ac:dyDescent="0.3">
      <c r="C50" s="14"/>
      <c r="D50" s="16"/>
      <c r="E50" s="17" t="str">
        <f t="shared" si="0"/>
        <v/>
      </c>
      <c r="F50" s="15" t="str">
        <f t="shared" si="1"/>
        <v/>
      </c>
      <c r="G50" s="35" t="str" cm="1">
        <f t="array" ref="G50">IFERROR(_FV(_FV(B50,"type"),"Average Price",TRUE)*F50,"")</f>
        <v/>
      </c>
      <c r="H50" s="55"/>
      <c r="I50" s="54"/>
      <c r="K50" s="14"/>
      <c r="L50" s="16"/>
      <c r="M50" s="15" t="str">
        <f t="shared" si="2"/>
        <v/>
      </c>
      <c r="N50" s="34" t="str" cm="1">
        <f t="array" ref="N50">IFERROR(_FV(_FV(J50,"type"),"Average Price",TRUE)*M50,"")</f>
        <v/>
      </c>
      <c r="O50" s="55"/>
      <c r="P50" s="54"/>
      <c r="S50" s="14"/>
      <c r="T50" s="14"/>
      <c r="U50" s="15" t="str">
        <f t="shared" si="3"/>
        <v/>
      </c>
      <c r="V50" s="34" t="str" cm="1">
        <f t="array" ref="V50">IFERROR(_FV(_FV(Q50,"type"),"Average Price",TRUE)*U50,"")</f>
        <v/>
      </c>
    </row>
    <row r="51" spans="3:22" x14ac:dyDescent="0.3">
      <c r="C51" s="14"/>
      <c r="D51" s="16"/>
      <c r="E51" s="17" t="str">
        <f t="shared" si="0"/>
        <v/>
      </c>
      <c r="F51" s="15" t="str">
        <f t="shared" si="1"/>
        <v/>
      </c>
      <c r="G51" s="35" t="str" cm="1">
        <f t="array" ref="G51">IFERROR(_FV(_FV(B51,"type"),"Average Price",TRUE)*F51,"")</f>
        <v/>
      </c>
      <c r="H51" s="55"/>
      <c r="I51" s="54"/>
      <c r="K51" s="14"/>
      <c r="L51" s="16"/>
      <c r="M51" s="15" t="str">
        <f t="shared" si="2"/>
        <v/>
      </c>
      <c r="N51" s="34" t="str" cm="1">
        <f t="array" ref="N51">IFERROR(_FV(_FV(J51,"type"),"Average Price",TRUE)*M51,"")</f>
        <v/>
      </c>
      <c r="O51" s="55"/>
      <c r="P51" s="54"/>
      <c r="S51" s="14"/>
      <c r="T51" s="14"/>
      <c r="U51" s="15" t="str">
        <f t="shared" si="3"/>
        <v/>
      </c>
      <c r="V51" s="34" t="str" cm="1">
        <f t="array" ref="V51">IFERROR(_FV(_FV(Q51,"type"),"Average Price",TRUE)*U51,"")</f>
        <v/>
      </c>
    </row>
    <row r="52" spans="3:22" x14ac:dyDescent="0.3">
      <c r="C52" s="14"/>
      <c r="E52" s="17" t="str">
        <f t="shared" si="0"/>
        <v/>
      </c>
      <c r="F52" s="15" t="str">
        <f t="shared" si="1"/>
        <v/>
      </c>
      <c r="G52" s="35" t="str" cm="1">
        <f t="array" ref="G52">IFERROR(_FV(_FV(B52,"type"),"Average Price",TRUE)*F52,"")</f>
        <v/>
      </c>
      <c r="H52" s="55"/>
      <c r="I52" s="54"/>
      <c r="K52" s="14"/>
      <c r="L52" s="16"/>
      <c r="M52" s="15" t="str">
        <f t="shared" si="2"/>
        <v/>
      </c>
      <c r="N52" s="34" t="str" cm="1">
        <f t="array" ref="N52">IFERROR(_FV(_FV(J52,"type"),"Average Price",TRUE)*M52,"")</f>
        <v/>
      </c>
      <c r="O52" s="55"/>
      <c r="P52" s="54"/>
      <c r="S52" s="14"/>
      <c r="T52" s="14"/>
      <c r="U52" s="15" t="str">
        <f t="shared" si="3"/>
        <v/>
      </c>
    </row>
    <row r="53" spans="3:22" x14ac:dyDescent="0.3">
      <c r="C53" s="14"/>
      <c r="E53" s="17" t="str">
        <f t="shared" si="0"/>
        <v/>
      </c>
      <c r="F53" s="15" t="str">
        <f t="shared" si="1"/>
        <v/>
      </c>
      <c r="G53" s="35" t="str" cm="1">
        <f t="array" ref="G53">IFERROR(_FV(_FV(B53,"type"),"Average Price",TRUE)*F53,"")</f>
        <v/>
      </c>
      <c r="H53" s="55"/>
      <c r="I53" s="54"/>
      <c r="K53" s="14"/>
      <c r="L53" s="16"/>
      <c r="M53" s="15" t="str">
        <f t="shared" si="2"/>
        <v/>
      </c>
      <c r="N53" s="34" t="str" cm="1">
        <f t="array" ref="N53">IFERROR(_FV(_FV(J53,"type"),"Average Price",TRUE)*M53,"")</f>
        <v/>
      </c>
      <c r="O53" s="55"/>
      <c r="P53" s="54"/>
      <c r="S53" s="14"/>
      <c r="T53" s="14"/>
      <c r="U53" s="15" t="str">
        <f t="shared" si="3"/>
        <v/>
      </c>
    </row>
    <row r="54" spans="3:22" x14ac:dyDescent="0.3">
      <c r="C54" s="14"/>
      <c r="E54" s="17" t="str">
        <f t="shared" si="0"/>
        <v/>
      </c>
      <c r="F54" s="15" t="str">
        <f t="shared" si="1"/>
        <v/>
      </c>
      <c r="G54" s="35" t="str" cm="1">
        <f t="array" ref="G54">IFERROR(_FV(_FV(B54,"type"),"Average Price",TRUE)*F54,"")</f>
        <v/>
      </c>
      <c r="H54" s="55"/>
      <c r="I54" s="54"/>
      <c r="K54" s="14"/>
      <c r="L54" s="16"/>
      <c r="M54" s="15" t="str">
        <f t="shared" si="2"/>
        <v/>
      </c>
      <c r="N54" s="34" t="str" cm="1">
        <f t="array" ref="N54">IFERROR(_FV(_FV(J54,"type"),"Average Price",TRUE)*M54,"")</f>
        <v/>
      </c>
      <c r="O54" s="55"/>
      <c r="P54" s="54"/>
      <c r="S54" s="14"/>
      <c r="T54" s="14"/>
      <c r="U54" s="15" t="str">
        <f t="shared" si="3"/>
        <v/>
      </c>
    </row>
    <row r="55" spans="3:22" x14ac:dyDescent="0.3">
      <c r="C55" s="14"/>
      <c r="E55" s="17" t="str">
        <f t="shared" si="0"/>
        <v/>
      </c>
      <c r="F55" s="15" t="str">
        <f t="shared" si="1"/>
        <v/>
      </c>
      <c r="G55" s="35" t="str" cm="1">
        <f t="array" ref="G55">IFERROR(_FV(_FV(B55,"type"),"Average Price",TRUE)*F55,"")</f>
        <v/>
      </c>
      <c r="H55" s="55"/>
      <c r="I55" s="54"/>
      <c r="K55" s="14"/>
      <c r="L55" s="16"/>
      <c r="M55" s="15" t="str">
        <f t="shared" si="2"/>
        <v/>
      </c>
      <c r="N55" s="34" t="str" cm="1">
        <f t="array" ref="N55">IFERROR(_FV(_FV(J55,"type"),"Average Price",TRUE)*M55,"")</f>
        <v/>
      </c>
      <c r="O55" s="55"/>
      <c r="P55" s="54"/>
      <c r="S55" s="14"/>
      <c r="T55" s="14"/>
      <c r="U55" s="15" t="str">
        <f t="shared" si="3"/>
        <v/>
      </c>
    </row>
    <row r="56" spans="3:22" x14ac:dyDescent="0.3">
      <c r="C56" s="14"/>
      <c r="E56" s="17" t="str">
        <f t="shared" si="0"/>
        <v/>
      </c>
      <c r="F56" s="15" t="str">
        <f t="shared" si="1"/>
        <v/>
      </c>
      <c r="G56" s="35" t="str" cm="1">
        <f t="array" ref="G56">IFERROR(_FV(_FV(B56,"type"),"Average Price",TRUE)*F56,"")</f>
        <v/>
      </c>
      <c r="H56" s="55"/>
      <c r="I56" s="54"/>
      <c r="K56" s="14"/>
      <c r="L56" s="16"/>
      <c r="M56" s="15" t="str">
        <f t="shared" si="2"/>
        <v/>
      </c>
      <c r="N56" s="34" t="str" cm="1">
        <f t="array" ref="N56">IFERROR(_FV(_FV(J56,"type"),"Average Price",TRUE)*M56,"")</f>
        <v/>
      </c>
      <c r="O56" s="55"/>
      <c r="P56" s="54"/>
      <c r="S56" s="14"/>
      <c r="T56" s="14"/>
      <c r="U56" s="15" t="str">
        <f t="shared" si="3"/>
        <v/>
      </c>
    </row>
    <row r="57" spans="3:22" x14ac:dyDescent="0.3">
      <c r="C57" s="14"/>
      <c r="E57" s="17" t="str">
        <f t="shared" si="0"/>
        <v/>
      </c>
      <c r="F57" s="15" t="str">
        <f t="shared" si="1"/>
        <v/>
      </c>
      <c r="G57" s="35" t="str" cm="1">
        <f t="array" ref="G57">IFERROR(_FV(_FV(B57,"type"),"Average Price",TRUE)*F57,"")</f>
        <v/>
      </c>
      <c r="H57" s="55"/>
      <c r="I57" s="54"/>
      <c r="K57" s="14"/>
      <c r="L57" s="16"/>
      <c r="M57" s="15" t="str">
        <f t="shared" si="2"/>
        <v/>
      </c>
      <c r="N57" s="34" t="str" cm="1">
        <f t="array" ref="N57">IFERROR(_FV(_FV(J57,"type"),"Average Price",TRUE)*M57,"")</f>
        <v/>
      </c>
      <c r="O57" s="55"/>
      <c r="P57" s="54"/>
      <c r="S57" s="14"/>
      <c r="T57" s="14"/>
      <c r="U57" s="15" t="str">
        <f t="shared" si="3"/>
        <v/>
      </c>
    </row>
    <row r="58" spans="3:22" x14ac:dyDescent="0.3">
      <c r="C58" s="14"/>
      <c r="E58" s="17" t="str">
        <f t="shared" si="0"/>
        <v/>
      </c>
      <c r="F58" s="15" t="str">
        <f t="shared" si="1"/>
        <v/>
      </c>
      <c r="G58" s="35" t="str" cm="1">
        <f t="array" ref="G58">IFERROR(_FV(_FV(B58,"type"),"Average Price",TRUE)*F58,"")</f>
        <v/>
      </c>
      <c r="H58" s="55"/>
      <c r="I58" s="54"/>
      <c r="K58" s="14"/>
      <c r="L58" s="16"/>
      <c r="M58" s="15" t="str">
        <f t="shared" si="2"/>
        <v/>
      </c>
      <c r="N58" s="34" t="str" cm="1">
        <f t="array" ref="N58">IFERROR(_FV(_FV(J58,"type"),"Average Price",TRUE)*M58,"")</f>
        <v/>
      </c>
      <c r="O58" s="55"/>
      <c r="P58" s="54"/>
      <c r="S58" s="14"/>
      <c r="T58" s="14"/>
      <c r="U58" s="15" t="str">
        <f t="shared" si="3"/>
        <v/>
      </c>
    </row>
    <row r="59" spans="3:22" x14ac:dyDescent="0.3">
      <c r="C59" s="14"/>
      <c r="E59" s="17" t="str">
        <f t="shared" si="0"/>
        <v/>
      </c>
      <c r="F59" s="15" t="str">
        <f t="shared" si="1"/>
        <v/>
      </c>
      <c r="G59" s="35" t="str" cm="1">
        <f t="array" ref="G59">IFERROR(_FV(_FV(B59,"type"),"Average Price",TRUE)*F59,"")</f>
        <v/>
      </c>
      <c r="H59" s="55"/>
      <c r="I59" s="54"/>
      <c r="K59" s="14"/>
      <c r="L59" s="16"/>
      <c r="M59" s="15" t="str">
        <f t="shared" si="2"/>
        <v/>
      </c>
      <c r="N59" s="34" t="str" cm="1">
        <f t="array" ref="N59">IFERROR(_FV(_FV(J59,"type"),"Average Price",TRUE)*M59,"")</f>
        <v/>
      </c>
      <c r="O59" s="55"/>
      <c r="P59" s="54"/>
      <c r="S59" s="14"/>
      <c r="T59" s="14"/>
      <c r="U59" s="15" t="str">
        <f t="shared" si="3"/>
        <v/>
      </c>
    </row>
    <row r="60" spans="3:22" x14ac:dyDescent="0.3">
      <c r="C60" s="14"/>
      <c r="E60" s="17" t="str">
        <f t="shared" si="0"/>
        <v/>
      </c>
      <c r="F60" s="15" t="str">
        <f t="shared" si="1"/>
        <v/>
      </c>
      <c r="G60" s="35" t="str" cm="1">
        <f t="array" ref="G60">IFERROR(_FV(_FV(B60,"type"),"Average Price",TRUE)*F60,"")</f>
        <v/>
      </c>
      <c r="H60" s="55"/>
      <c r="I60" s="54"/>
      <c r="K60" s="14"/>
      <c r="L60" s="16"/>
      <c r="M60" s="15" t="str">
        <f t="shared" si="2"/>
        <v/>
      </c>
      <c r="N60" s="34" t="str" cm="1">
        <f t="array" ref="N60">IFERROR(_FV(_FV(J60,"type"),"Average Price",TRUE)*M60,"")</f>
        <v/>
      </c>
      <c r="O60" s="55"/>
      <c r="P60" s="54"/>
      <c r="S60" s="14"/>
      <c r="T60" s="14"/>
      <c r="U60" s="15" t="str">
        <f t="shared" si="3"/>
        <v/>
      </c>
    </row>
    <row r="61" spans="3:22" x14ac:dyDescent="0.3">
      <c r="E61" s="17" t="str">
        <f t="shared" ref="E61:E63" si="4">IF(F61&lt;&gt;"OK","",C61/D61)</f>
        <v/>
      </c>
      <c r="F61" s="15" t="str">
        <f t="shared" ref="F61:F63" si="5">IF(ISBLANK(C61),"",IF(D61-C61&lt;0,C61-D61,"OK"))</f>
        <v/>
      </c>
      <c r="G61" s="35" t="str" cm="1">
        <f t="array" ref="G61">IFERROR(_FV(_FV(B61,"type"),"Average Price",TRUE)*F61,"")</f>
        <v/>
      </c>
      <c r="H61" s="35"/>
      <c r="K61" s="14"/>
      <c r="M61" s="15" t="str">
        <f t="shared" ref="M61:M91" si="6">IF(ISBLANK(K61),"",IF(L61-K61&lt;0,K61-L61,"OK"))</f>
        <v/>
      </c>
      <c r="N61" s="34" t="str" cm="1">
        <f t="array" ref="N61">IFERROR(_FV(_FV(J61,"type"),"Average Price",TRUE)*M61,"")</f>
        <v/>
      </c>
      <c r="O61" s="55"/>
      <c r="P61" s="54"/>
      <c r="S61" s="14"/>
    </row>
    <row r="62" spans="3:22" x14ac:dyDescent="0.3">
      <c r="E62" s="17" t="str">
        <f t="shared" si="4"/>
        <v/>
      </c>
      <c r="F62" s="15" t="str">
        <f t="shared" si="5"/>
        <v/>
      </c>
      <c r="G62" s="35" t="str" cm="1">
        <f t="array" ref="G62">IFERROR(_FV(_FV(B62,"type"),"Average Price",TRUE)*F62,"")</f>
        <v/>
      </c>
      <c r="H62" s="35"/>
      <c r="K62" s="14"/>
      <c r="M62" s="15" t="str">
        <f t="shared" si="6"/>
        <v/>
      </c>
      <c r="N62" s="34" t="str" cm="1">
        <f t="array" ref="N62">IFERROR(_FV(_FV(J62,"type"),"Average Price",TRUE)*M62,"")</f>
        <v/>
      </c>
      <c r="O62" s="55"/>
      <c r="P62" s="54"/>
    </row>
    <row r="63" spans="3:22" x14ac:dyDescent="0.3">
      <c r="E63" s="17" t="str">
        <f t="shared" si="4"/>
        <v/>
      </c>
      <c r="F63" s="15" t="str">
        <f t="shared" si="5"/>
        <v/>
      </c>
      <c r="G63" s="35" t="str" cm="1">
        <f t="array" ref="G63">IFERROR(_FV(_FV(B63,"type"),"Average Price",TRUE)*F63,"")</f>
        <v/>
      </c>
      <c r="H63" s="35"/>
      <c r="M63" s="15" t="str">
        <f t="shared" si="6"/>
        <v/>
      </c>
      <c r="N63" s="34" t="str" cm="1">
        <f t="array" ref="N63">IFERROR(_FV(_FV(J63,"type"),"Average Price",TRUE)*M63,"")</f>
        <v/>
      </c>
      <c r="O63" s="55"/>
      <c r="P63" s="54"/>
    </row>
    <row r="64" spans="3:22" x14ac:dyDescent="0.3">
      <c r="D64" s="16"/>
      <c r="E64" s="17" t="str">
        <f t="shared" ref="E64:E67" si="7">IFERROR(IF(F64&lt;&gt;"OK","",C64/D64),"")</f>
        <v/>
      </c>
      <c r="F64" s="15" t="str">
        <f t="shared" ref="F64:F67" si="8">IF(ISBLANK(C64),"",IF(D64-C64&lt;0,C64-D64,"OK"))</f>
        <v/>
      </c>
      <c r="G64" s="35" t="str" cm="1">
        <f t="array" ref="G64">IFERROR(_FV(_FV(B64,"type"),"Average Price",TRUE)*F64,"")</f>
        <v/>
      </c>
      <c r="H64" s="35"/>
      <c r="M64" s="15" t="str">
        <f t="shared" si="6"/>
        <v/>
      </c>
      <c r="N64" s="34" t="str" cm="1">
        <f t="array" ref="N64">IFERROR(_FV(_FV(J64,"type"),"Average Price",TRUE)*M64,"")</f>
        <v/>
      </c>
      <c r="O64" s="55"/>
      <c r="P64" s="54"/>
    </row>
    <row r="65" spans="5:16" x14ac:dyDescent="0.3">
      <c r="E65" s="17" t="str">
        <f t="shared" si="7"/>
        <v/>
      </c>
      <c r="F65" s="15" t="str">
        <f t="shared" si="8"/>
        <v/>
      </c>
      <c r="G65" s="35" t="str" cm="1">
        <f t="array" ref="G65">IFERROR(_FV(_FV(B65,"type"),"Average Price",TRUE)*F65,"")</f>
        <v/>
      </c>
      <c r="H65" s="35"/>
      <c r="M65" s="15" t="str">
        <f t="shared" si="6"/>
        <v/>
      </c>
      <c r="N65" s="34" t="str" cm="1">
        <f t="array" ref="N65">IFERROR(_FV(_FV(J65,"type"),"Average Price",TRUE)*M65,"")</f>
        <v/>
      </c>
      <c r="O65" s="55"/>
      <c r="P65" s="54"/>
    </row>
    <row r="66" spans="5:16" x14ac:dyDescent="0.3">
      <c r="E66" s="17" t="str">
        <f t="shared" si="7"/>
        <v/>
      </c>
      <c r="F66" s="15" t="str">
        <f t="shared" si="8"/>
        <v/>
      </c>
      <c r="G66" s="35" t="str" cm="1">
        <f t="array" ref="G66">IFERROR(_FV(_FV(B66,"type"),"Average Price",TRUE)*F66,"")</f>
        <v/>
      </c>
      <c r="H66" s="35"/>
      <c r="M66" s="15" t="str">
        <f t="shared" si="6"/>
        <v/>
      </c>
      <c r="N66" s="34" t="str" cm="1">
        <f t="array" ref="N66">IFERROR(_FV(_FV(J66,"type"),"Average Price",TRUE)*M66,"")</f>
        <v/>
      </c>
      <c r="O66" s="55"/>
      <c r="P66" s="54"/>
    </row>
    <row r="67" spans="5:16" x14ac:dyDescent="0.3">
      <c r="E67" s="17" t="str">
        <f t="shared" si="7"/>
        <v/>
      </c>
      <c r="F67" s="15" t="str">
        <f t="shared" si="8"/>
        <v/>
      </c>
      <c r="G67" s="35" t="str" cm="1">
        <f t="array" ref="G67">IFERROR(_FV(_FV(B67,"type"),"Average Price",TRUE)*F67,"")</f>
        <v/>
      </c>
      <c r="H67" s="35"/>
      <c r="M67" s="15" t="str">
        <f t="shared" si="6"/>
        <v/>
      </c>
      <c r="N67" s="34" t="str" cm="1">
        <f t="array" ref="N67">IFERROR(_FV(_FV(J67,"type"),"Average Price",TRUE)*M67,"")</f>
        <v/>
      </c>
      <c r="O67" s="55"/>
      <c r="P67" s="54"/>
    </row>
    <row r="68" spans="5:16" x14ac:dyDescent="0.3">
      <c r="F68" s="15" t="str">
        <f t="shared" ref="F68:F91" si="9">IF(ISBLANK(C68),"",IF(D68-C68&lt;0,C68-D68,"OK"))</f>
        <v/>
      </c>
      <c r="G68" s="35" t="str" cm="1">
        <f t="array" ref="G68">IFERROR(_FV(_FV(B68,"type"),"Average Price",TRUE)*F68,"")</f>
        <v/>
      </c>
      <c r="M68" s="15" t="str">
        <f t="shared" si="6"/>
        <v/>
      </c>
      <c r="N68" s="34" t="str" cm="1">
        <f t="array" ref="N68">IFERROR(_FV(_FV(J68,"type"),"Average Price",TRUE)*M68,"")</f>
        <v/>
      </c>
      <c r="O68" s="55"/>
      <c r="P68" s="54"/>
    </row>
    <row r="69" spans="5:16" x14ac:dyDescent="0.3">
      <c r="F69" s="15" t="str">
        <f t="shared" si="9"/>
        <v/>
      </c>
      <c r="G69" s="35" t="str" cm="1">
        <f t="array" ref="G69">IFERROR(_FV(_FV(B69,"type"),"Average Price",TRUE)*F69,"")</f>
        <v/>
      </c>
      <c r="M69" s="15" t="str">
        <f t="shared" si="6"/>
        <v/>
      </c>
      <c r="N69" s="34" t="str" cm="1">
        <f t="array" ref="N69">IFERROR(_FV(_FV(J69,"type"),"Average Price",TRUE)*M69,"")</f>
        <v/>
      </c>
      <c r="O69" s="55"/>
      <c r="P69" s="54"/>
    </row>
    <row r="70" spans="5:16" x14ac:dyDescent="0.3">
      <c r="F70" s="15" t="str">
        <f t="shared" si="9"/>
        <v/>
      </c>
      <c r="G70" s="35" t="str" cm="1">
        <f t="array" ref="G70">IFERROR(_FV(_FV(B70,"type"),"Average Price",TRUE)*F70,"")</f>
        <v/>
      </c>
      <c r="M70" s="15" t="str">
        <f t="shared" si="6"/>
        <v/>
      </c>
      <c r="N70" s="34" t="str" cm="1">
        <f t="array" ref="N70">IFERROR(_FV(_FV(J70,"type"),"Average Price",TRUE)*M70,"")</f>
        <v/>
      </c>
      <c r="O70" s="55"/>
      <c r="P70" s="54"/>
    </row>
    <row r="71" spans="5:16" x14ac:dyDescent="0.3">
      <c r="F71" s="15" t="str">
        <f t="shared" si="9"/>
        <v/>
      </c>
      <c r="G71" s="35" t="str" cm="1">
        <f t="array" ref="G71">IFERROR(_FV(_FV(B71,"type"),"Average Price",TRUE)*F71,"")</f>
        <v/>
      </c>
      <c r="M71" s="15" t="str">
        <f t="shared" si="6"/>
        <v/>
      </c>
      <c r="N71" s="34" t="str" cm="1">
        <f t="array" ref="N71">IFERROR(_FV(_FV(J71,"type"),"Average Price",TRUE)*M71,"")</f>
        <v/>
      </c>
      <c r="O71" s="55"/>
      <c r="P71" s="54"/>
    </row>
    <row r="72" spans="5:16" x14ac:dyDescent="0.3">
      <c r="F72" s="15" t="str">
        <f t="shared" si="9"/>
        <v/>
      </c>
      <c r="G72" s="35" t="str" cm="1">
        <f t="array" ref="G72">IFERROR(_FV(_FV(B72,"type"),"Average Price",TRUE)*F72,"")</f>
        <v/>
      </c>
      <c r="M72" s="15" t="str">
        <f t="shared" si="6"/>
        <v/>
      </c>
      <c r="N72" s="34" t="str" cm="1">
        <f t="array" ref="N72">IFERROR(_FV(_FV(J72,"type"),"Average Price",TRUE)*M72,"")</f>
        <v/>
      </c>
      <c r="O72" s="55"/>
      <c r="P72" s="54"/>
    </row>
    <row r="73" spans="5:16" x14ac:dyDescent="0.3">
      <c r="F73" s="15" t="str">
        <f t="shared" si="9"/>
        <v/>
      </c>
      <c r="G73" s="35" t="str" cm="1">
        <f t="array" ref="G73">IFERROR(_FV(_FV(B73,"type"),"Average Price",TRUE)*F73,"")</f>
        <v/>
      </c>
      <c r="M73" s="15" t="str">
        <f t="shared" si="6"/>
        <v/>
      </c>
      <c r="N73" s="34" t="str" cm="1">
        <f t="array" ref="N73">IFERROR(_FV(_FV(J73,"type"),"Average Price",TRUE)*M73,"")</f>
        <v/>
      </c>
      <c r="O73" s="55"/>
      <c r="P73" s="54"/>
    </row>
    <row r="74" spans="5:16" x14ac:dyDescent="0.3">
      <c r="F74" s="15" t="str">
        <f t="shared" si="9"/>
        <v/>
      </c>
      <c r="G74" s="35" t="str" cm="1">
        <f t="array" ref="G74">IFERROR(_FV(_FV(B74,"type"),"Average Price",TRUE)*F74,"")</f>
        <v/>
      </c>
      <c r="M74" s="15" t="str">
        <f t="shared" si="6"/>
        <v/>
      </c>
      <c r="N74" s="34" t="str" cm="1">
        <f t="array" ref="N74">IFERROR(_FV(_FV(J74,"type"),"Average Price",TRUE)*M74,"")</f>
        <v/>
      </c>
      <c r="O74" s="55"/>
      <c r="P74" s="54"/>
    </row>
    <row r="75" spans="5:16" x14ac:dyDescent="0.3">
      <c r="F75" s="15" t="str">
        <f t="shared" si="9"/>
        <v/>
      </c>
      <c r="G75" s="35" t="str" cm="1">
        <f t="array" ref="G75">IFERROR(_FV(_FV(B75,"type"),"Average Price",TRUE)*F75,"")</f>
        <v/>
      </c>
      <c r="M75" s="15" t="str">
        <f t="shared" si="6"/>
        <v/>
      </c>
      <c r="N75" s="34" t="str" cm="1">
        <f t="array" ref="N75">IFERROR(_FV(_FV(J75,"type"),"Average Price",TRUE)*M75,"")</f>
        <v/>
      </c>
      <c r="O75" s="55"/>
      <c r="P75" s="54"/>
    </row>
    <row r="76" spans="5:16" x14ac:dyDescent="0.3">
      <c r="F76" s="15" t="str">
        <f t="shared" si="9"/>
        <v/>
      </c>
      <c r="G76" s="35" t="str" cm="1">
        <f t="array" ref="G76">IFERROR(_FV(_FV(B76,"type"),"Average Price",TRUE)*F76,"")</f>
        <v/>
      </c>
      <c r="M76" s="15" t="str">
        <f t="shared" si="6"/>
        <v/>
      </c>
      <c r="N76" s="34" t="str" cm="1">
        <f t="array" ref="N76">IFERROR(_FV(_FV(J76,"type"),"Average Price",TRUE)*M76,"")</f>
        <v/>
      </c>
      <c r="O76" s="55"/>
      <c r="P76" s="54"/>
    </row>
    <row r="77" spans="5:16" x14ac:dyDescent="0.3">
      <c r="F77" s="15" t="str">
        <f t="shared" si="9"/>
        <v/>
      </c>
      <c r="G77" s="35" t="str" cm="1">
        <f t="array" ref="G77">IFERROR(_FV(_FV(B77,"type"),"Average Price",TRUE)*F77,"")</f>
        <v/>
      </c>
      <c r="M77" s="15" t="str">
        <f t="shared" si="6"/>
        <v/>
      </c>
      <c r="N77" s="34" t="str" cm="1">
        <f t="array" ref="N77">IFERROR(_FV(_FV(J77,"type"),"Average Price",TRUE)*M77,"")</f>
        <v/>
      </c>
      <c r="O77" s="55"/>
      <c r="P77" s="54"/>
    </row>
    <row r="78" spans="5:16" x14ac:dyDescent="0.3">
      <c r="F78" s="15" t="str">
        <f t="shared" si="9"/>
        <v/>
      </c>
      <c r="G78" s="35" t="str" cm="1">
        <f t="array" ref="G78">IFERROR(_FV(_FV(B78,"type"),"Average Price",TRUE)*F78,"")</f>
        <v/>
      </c>
      <c r="M78" s="15" t="str">
        <f t="shared" si="6"/>
        <v/>
      </c>
      <c r="N78" s="34" t="str" cm="1">
        <f t="array" ref="N78">IFERROR(_FV(_FV(J78,"type"),"Average Price",TRUE)*M78,"")</f>
        <v/>
      </c>
      <c r="O78" s="55"/>
      <c r="P78" s="54"/>
    </row>
    <row r="79" spans="5:16" x14ac:dyDescent="0.3">
      <c r="F79" s="15" t="str">
        <f t="shared" si="9"/>
        <v/>
      </c>
      <c r="G79" s="35" t="str" cm="1">
        <f t="array" ref="G79">IFERROR(_FV(_FV(B79,"type"),"Average Price",TRUE)*F79,"")</f>
        <v/>
      </c>
      <c r="M79" s="15" t="str">
        <f t="shared" si="6"/>
        <v/>
      </c>
      <c r="N79" s="34" t="str" cm="1">
        <f t="array" ref="N79">IFERROR(_FV(_FV(J79,"type"),"Average Price",TRUE)*M79,"")</f>
        <v/>
      </c>
      <c r="O79" s="55"/>
      <c r="P79" s="54"/>
    </row>
    <row r="80" spans="5:16" x14ac:dyDescent="0.3">
      <c r="F80" s="15" t="str">
        <f t="shared" si="9"/>
        <v/>
      </c>
      <c r="G80" s="35" t="str" cm="1">
        <f t="array" ref="G80">IFERROR(_FV(_FV(B80,"type"),"Average Price",TRUE)*F80,"")</f>
        <v/>
      </c>
      <c r="M80" s="15" t="str">
        <f t="shared" si="6"/>
        <v/>
      </c>
      <c r="N80" s="34" t="str" cm="1">
        <f t="array" ref="N80">IFERROR(_FV(_FV(J80,"type"),"Average Price",TRUE)*M80,"")</f>
        <v/>
      </c>
      <c r="O80" s="55"/>
      <c r="P80" s="54"/>
    </row>
    <row r="81" spans="6:16" x14ac:dyDescent="0.3">
      <c r="F81" s="15" t="str">
        <f t="shared" si="9"/>
        <v/>
      </c>
      <c r="G81" s="35" t="str" cm="1">
        <f t="array" ref="G81">IFERROR(_FV(_FV(B81,"type"),"Average Price",TRUE)*F81,"")</f>
        <v/>
      </c>
      <c r="M81" s="15" t="str">
        <f t="shared" si="6"/>
        <v/>
      </c>
      <c r="N81" s="34" t="str" cm="1">
        <f t="array" ref="N81">IFERROR(_FV(_FV(J81,"type"),"Average Price",TRUE)*M81,"")</f>
        <v/>
      </c>
      <c r="O81" s="55"/>
      <c r="P81" s="54"/>
    </row>
    <row r="82" spans="6:16" x14ac:dyDescent="0.3">
      <c r="F82" s="15" t="str">
        <f t="shared" si="9"/>
        <v/>
      </c>
      <c r="G82" s="35" t="str" cm="1">
        <f t="array" ref="G82">IFERROR(_FV(_FV(B82,"type"),"Average Price",TRUE)*F82,"")</f>
        <v/>
      </c>
      <c r="M82" s="15" t="str">
        <f t="shared" si="6"/>
        <v/>
      </c>
      <c r="N82" s="34" t="str" cm="1">
        <f t="array" ref="N82">IFERROR(_FV(_FV(J82,"type"),"Average Price",TRUE)*M82,"")</f>
        <v/>
      </c>
      <c r="O82" s="55"/>
      <c r="P82" s="54"/>
    </row>
    <row r="83" spans="6:16" x14ac:dyDescent="0.3">
      <c r="F83" s="15" t="str">
        <f t="shared" si="9"/>
        <v/>
      </c>
      <c r="G83" s="35" t="str" cm="1">
        <f t="array" ref="G83">IFERROR(_FV(_FV(B83,"type"),"Average Price",TRUE)*F83,"")</f>
        <v/>
      </c>
      <c r="M83" s="15" t="str">
        <f t="shared" si="6"/>
        <v/>
      </c>
      <c r="N83" s="34" t="str" cm="1">
        <f t="array" ref="N83">IFERROR(_FV(_FV(J83,"type"),"Average Price",TRUE)*M83,"")</f>
        <v/>
      </c>
      <c r="O83" s="55"/>
      <c r="P83" s="54"/>
    </row>
    <row r="84" spans="6:16" x14ac:dyDescent="0.3">
      <c r="F84" s="15" t="str">
        <f t="shared" si="9"/>
        <v/>
      </c>
      <c r="G84" s="35" t="str" cm="1">
        <f t="array" ref="G84">IFERROR(_FV(_FV(B84,"type"),"Average Price",TRUE)*F84,"")</f>
        <v/>
      </c>
      <c r="M84" s="15" t="str">
        <f t="shared" si="6"/>
        <v/>
      </c>
      <c r="N84" s="34" t="str" cm="1">
        <f t="array" ref="N84">IFERROR(_FV(_FV(J84,"type"),"Average Price",TRUE)*M84,"")</f>
        <v/>
      </c>
      <c r="O84" s="55"/>
      <c r="P84" s="54"/>
    </row>
    <row r="85" spans="6:16" x14ac:dyDescent="0.3">
      <c r="F85" s="15" t="str">
        <f t="shared" si="9"/>
        <v/>
      </c>
      <c r="G85" s="35" t="str" cm="1">
        <f t="array" ref="G85">IFERROR(_FV(_FV(B85,"type"),"Average Price",TRUE)*F85,"")</f>
        <v/>
      </c>
      <c r="M85" s="15" t="str">
        <f t="shared" si="6"/>
        <v/>
      </c>
      <c r="N85" s="34" t="str" cm="1">
        <f t="array" ref="N85">IFERROR(_FV(_FV(J85,"type"),"Average Price",TRUE)*M85,"")</f>
        <v/>
      </c>
      <c r="O85" s="55"/>
      <c r="P85" s="54"/>
    </row>
    <row r="86" spans="6:16" x14ac:dyDescent="0.3">
      <c r="F86" s="15" t="str">
        <f t="shared" si="9"/>
        <v/>
      </c>
      <c r="G86" s="35" t="str" cm="1">
        <f t="array" ref="G86">IFERROR(_FV(_FV(B86,"type"),"Average Price",TRUE)*F86,"")</f>
        <v/>
      </c>
      <c r="M86" s="15" t="str">
        <f t="shared" si="6"/>
        <v/>
      </c>
      <c r="N86" s="34" t="str" cm="1">
        <f t="array" ref="N86">IFERROR(_FV(_FV(J86,"type"),"Average Price",TRUE)*M86,"")</f>
        <v/>
      </c>
      <c r="O86" s="55"/>
      <c r="P86" s="54"/>
    </row>
    <row r="87" spans="6:16" x14ac:dyDescent="0.3">
      <c r="F87" s="15" t="str">
        <f t="shared" si="9"/>
        <v/>
      </c>
      <c r="G87" s="35" t="str" cm="1">
        <f t="array" ref="G87">IFERROR(_FV(_FV(B87,"type"),"Average Price",TRUE)*F87,"")</f>
        <v/>
      </c>
      <c r="M87" s="15" t="str">
        <f t="shared" si="6"/>
        <v/>
      </c>
      <c r="N87" s="34" t="str" cm="1">
        <f t="array" ref="N87">IFERROR(_FV(_FV(J87,"type"),"Average Price",TRUE)*M87,"")</f>
        <v/>
      </c>
      <c r="O87" s="55"/>
      <c r="P87" s="54"/>
    </row>
    <row r="88" spans="6:16" x14ac:dyDescent="0.3">
      <c r="F88" s="15" t="str">
        <f t="shared" si="9"/>
        <v/>
      </c>
      <c r="G88" s="35" t="str" cm="1">
        <f t="array" ref="G88">IFERROR(_FV(_FV(B88,"type"),"Average Price",TRUE)*F88,"")</f>
        <v/>
      </c>
      <c r="M88" s="15" t="str">
        <f t="shared" si="6"/>
        <v/>
      </c>
      <c r="N88" s="34" t="str" cm="1">
        <f t="array" ref="N88">IFERROR(_FV(_FV(J88,"type"),"Average Price",TRUE)*M88,"")</f>
        <v/>
      </c>
      <c r="O88" s="55"/>
      <c r="P88" s="54"/>
    </row>
    <row r="89" spans="6:16" x14ac:dyDescent="0.3">
      <c r="F89" s="15" t="str">
        <f t="shared" si="9"/>
        <v/>
      </c>
      <c r="G89" s="35" t="str" cm="1">
        <f t="array" ref="G89">IFERROR(_FV(_FV(B89,"type"),"Average Price",TRUE)*F89,"")</f>
        <v/>
      </c>
      <c r="M89" s="15" t="str">
        <f t="shared" si="6"/>
        <v/>
      </c>
      <c r="N89" s="34" t="str" cm="1">
        <f t="array" ref="N89">IFERROR(_FV(_FV(J89,"type"),"Average Price",TRUE)*M89,"")</f>
        <v/>
      </c>
      <c r="O89" s="55"/>
      <c r="P89" s="54"/>
    </row>
    <row r="90" spans="6:16" x14ac:dyDescent="0.3">
      <c r="F90" s="15" t="str">
        <f t="shared" si="9"/>
        <v/>
      </c>
      <c r="G90" s="35" t="str" cm="1">
        <f t="array" ref="G90">IFERROR(_FV(_FV(B90,"type"),"Average Price",TRUE)*F90,"")</f>
        <v/>
      </c>
      <c r="M90" s="15" t="str">
        <f t="shared" si="6"/>
        <v/>
      </c>
      <c r="N90" s="34" t="str" cm="1">
        <f t="array" ref="N90">IFERROR(_FV(_FV(J90,"type"),"Average Price",TRUE)*M90,"")</f>
        <v/>
      </c>
      <c r="O90" s="55"/>
      <c r="P90" s="54"/>
    </row>
    <row r="91" spans="6:16" x14ac:dyDescent="0.3">
      <c r="F91" s="15" t="str">
        <f t="shared" si="9"/>
        <v/>
      </c>
      <c r="G91" s="35" t="str" cm="1">
        <f t="array" ref="G91">IFERROR(_FV(_FV(B91,"type"),"Average Price",TRUE)*F91,"")</f>
        <v/>
      </c>
      <c r="M91" s="15" t="str">
        <f t="shared" si="6"/>
        <v/>
      </c>
      <c r="N91" s="34" t="str" cm="1">
        <f t="array" ref="N91">IFERROR(_FV(_FV(J91,"type"),"Average Price",TRUE)*M91,"")</f>
        <v/>
      </c>
      <c r="O91" s="55"/>
      <c r="P91" s="54"/>
    </row>
  </sheetData>
  <mergeCells count="4">
    <mergeCell ref="A1:B1"/>
    <mergeCell ref="Q10:V10"/>
    <mergeCell ref="J10:N10"/>
    <mergeCell ref="B10:G10"/>
  </mergeCells>
  <conditionalFormatting sqref="B13:B60">
    <cfRule type="expression" dxfId="590" priority="1">
      <formula>$F13&lt;&gt;"OK"</formula>
    </cfRule>
  </conditionalFormatting>
  <conditionalFormatting sqref="F13:F91">
    <cfRule type="containsText" dxfId="589" priority="7" operator="containsText" text="OK">
      <formula>NOT(ISERROR(SEARCH("OK",F13)))</formula>
    </cfRule>
    <cfRule type="cellIs" dxfId="588" priority="9" operator="greaterThanOrEqual">
      <formula>1</formula>
    </cfRule>
  </conditionalFormatting>
  <conditionalFormatting sqref="J13:J60">
    <cfRule type="expression" dxfId="587" priority="25">
      <formula>$M13&lt;&gt;"OK"</formula>
    </cfRule>
  </conditionalFormatting>
  <conditionalFormatting sqref="M13:M91">
    <cfRule type="containsText" dxfId="586" priority="10" operator="containsText" text="OK">
      <formula>NOT(ISERROR(SEARCH("OK",M13)))</formula>
    </cfRule>
    <cfRule type="cellIs" dxfId="585" priority="12" operator="greaterThanOrEqual">
      <formula>1</formula>
    </cfRule>
  </conditionalFormatting>
  <conditionalFormatting sqref="Q13:Q60">
    <cfRule type="expression" dxfId="584" priority="26">
      <formula>$U13&lt;&gt;"OK"</formula>
    </cfRule>
  </conditionalFormatting>
  <conditionalFormatting sqref="U13:U60">
    <cfRule type="containsText" dxfId="583" priority="4" operator="containsText" text="OK">
      <formula>NOT(ISERROR(SEARCH("OK",U13)))</formula>
    </cfRule>
    <cfRule type="cellIs" dxfId="582" priority="6" operator="greaterThanOrEqual">
      <formula>1</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8" stopIfTrue="1" operator="containsText" id="{55865CEC-A513-4546-9339-709E1034500E}">
            <xm:f>NOT(ISERROR(SEARCH("-",F13)))</xm:f>
            <xm:f>"-"</xm:f>
            <x14:dxf/>
          </x14:cfRule>
          <xm:sqref>F13:F91</xm:sqref>
        </x14:conditionalFormatting>
        <x14:conditionalFormatting xmlns:xm="http://schemas.microsoft.com/office/excel/2006/main">
          <x14:cfRule type="containsText" priority="11" stopIfTrue="1" operator="containsText" id="{BDA186CB-D53D-46D2-9327-A7D4E3830C01}">
            <xm:f>NOT(ISERROR(SEARCH("-",M13)))</xm:f>
            <xm:f>"-"</xm:f>
            <x14:dxf/>
          </x14:cfRule>
          <xm:sqref>M13:M91</xm:sqref>
        </x14:conditionalFormatting>
        <x14:conditionalFormatting xmlns:xm="http://schemas.microsoft.com/office/excel/2006/main">
          <x14:cfRule type="containsText" priority="5" stopIfTrue="1" operator="containsText" id="{19F33DDA-9C5E-4FB9-AB07-4F27DD9CA204}">
            <xm:f>NOT(ISERROR(SEARCH("-",U13)))</xm:f>
            <xm:f>"-"</xm:f>
            <x14:dxf/>
          </x14:cfRule>
          <xm:sqref>U13:U60</xm:sqref>
        </x14:conditionalFormatting>
      </x14:conditionalFormattings>
    </ext>
    <ext xmlns:x14="http://schemas.microsoft.com/office/spreadsheetml/2009/9/main" uri="{CCE6A557-97BC-4b89-ADB6-D9C93CAAB3DF}">
      <x14:dataValidations xmlns:xm="http://schemas.microsoft.com/office/excel/2006/main" count="1">
        <x14:dataValidation type="list" showErrorMessage="1" xr:uid="{31F09905-FBB4-4B64-9B08-D399CC2E51AE}">
          <x14:formula1>
            <xm:f>Data!$B$3:$B$48</xm:f>
          </x14:formula1>
          <xm:sqref>A1:B1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ECDA1-8550-443F-8ECA-4E2CEFD090EC}">
  <sheetPr>
    <tabColor theme="9" tint="-0.249977111117893"/>
  </sheetPr>
  <dimension ref="A1:T116"/>
  <sheetViews>
    <sheetView showGridLines="0" workbookViewId="0">
      <selection activeCell="C2" sqref="C2"/>
    </sheetView>
  </sheetViews>
  <sheetFormatPr baseColWidth="10" defaultRowHeight="14.4" x14ac:dyDescent="0.3"/>
  <cols>
    <col min="1" max="1" width="21.109375" style="4" customWidth="1"/>
    <col min="2" max="2" width="41.33203125" style="4" customWidth="1"/>
    <col min="3" max="3" width="21.88671875" style="4" bestFit="1" customWidth="1"/>
    <col min="4" max="4" width="12.21875" style="4" customWidth="1"/>
    <col min="5" max="5" width="12.33203125" style="4" customWidth="1"/>
    <col min="6" max="6" width="17.6640625" style="4" bestFit="1" customWidth="1"/>
    <col min="7" max="7" width="17.109375" style="4" customWidth="1"/>
    <col min="8" max="8" width="8.5546875" style="4" customWidth="1"/>
    <col min="9" max="9" width="39.5546875" style="4" customWidth="1"/>
    <col min="10" max="10" width="11.33203125" style="4" bestFit="1" customWidth="1"/>
    <col min="11" max="11" width="14.77734375" style="6" customWidth="1"/>
    <col min="12" max="12" width="18.6640625" style="6" bestFit="1" customWidth="1"/>
    <col min="13" max="13" width="14.6640625" style="4" bestFit="1" customWidth="1"/>
    <col min="14" max="14" width="7.6640625" style="45" customWidth="1"/>
    <col min="15" max="15" width="36.109375" style="4" bestFit="1" customWidth="1"/>
    <col min="16" max="16" width="11.5546875" style="4"/>
    <col min="17" max="17" width="11.5546875" style="6"/>
    <col min="18" max="18" width="17.6640625" style="6" bestFit="1" customWidth="1"/>
    <col min="19" max="19" width="10.88671875" style="4" bestFit="1" customWidth="1"/>
    <col min="20" max="20" width="14.5546875" style="4" customWidth="1"/>
    <col min="21" max="16384" width="11.5546875" style="4"/>
  </cols>
  <sheetData>
    <row r="1" spans="1:20" ht="20.399999999999999" customHeight="1" x14ac:dyDescent="0.3">
      <c r="A1" s="258" t="s">
        <v>78</v>
      </c>
      <c r="B1" s="259"/>
      <c r="C1" s="18">
        <v>2</v>
      </c>
      <c r="D1" s="24" t="s">
        <v>63</v>
      </c>
      <c r="H1" s="5"/>
    </row>
    <row r="2" spans="1:20" x14ac:dyDescent="0.3">
      <c r="A2" s="23"/>
      <c r="B2" s="22"/>
      <c r="C2" s="21"/>
      <c r="H2" s="5"/>
    </row>
    <row r="3" spans="1:20" x14ac:dyDescent="0.3">
      <c r="A3" s="49" t="s">
        <v>73</v>
      </c>
      <c r="B3" s="4" t="e" cm="1" vm="64">
        <f t="array" ref="B3">_xldudf_EVEONLINE_INVENTORYSEARCH(A1,1)</f>
        <v>#VALUE!</v>
      </c>
      <c r="C3" s="19" cm="1">
        <f t="array" ref="C3">_FV(B6,"quantity")*C1</f>
        <v>2</v>
      </c>
    </row>
    <row r="4" spans="1:20" x14ac:dyDescent="0.3">
      <c r="B4" s="4" t="s">
        <v>323</v>
      </c>
      <c r="C4" s="38" cm="1">
        <f t="array" ref="C4">_FV(B3,"Average Price",TRUE)*C$1</f>
        <v>600928260.46000004</v>
      </c>
      <c r="E4" s="7" t="s">
        <v>59</v>
      </c>
      <c r="F4" s="36">
        <f>SUM(G12:G99)</f>
        <v>658042512.89999998</v>
      </c>
      <c r="G4" s="7" t="s">
        <v>60</v>
      </c>
      <c r="H4" s="7"/>
      <c r="I4" s="7"/>
      <c r="J4" s="7"/>
      <c r="K4" s="7" t="s">
        <v>59</v>
      </c>
      <c r="L4" s="36">
        <f>SUM(M12:M99)</f>
        <v>1529529336.8000002</v>
      </c>
      <c r="M4" s="7" t="s">
        <v>60</v>
      </c>
      <c r="O4" s="7"/>
      <c r="P4" s="7"/>
      <c r="Q4" s="7" t="s">
        <v>59</v>
      </c>
      <c r="R4" s="36">
        <f>SUM(T12:T99)</f>
        <v>765163895.24000001</v>
      </c>
      <c r="S4" s="7" t="s">
        <v>60</v>
      </c>
      <c r="T4" s="7"/>
    </row>
    <row r="5" spans="1:20" x14ac:dyDescent="0.3">
      <c r="B5" s="4" t="e" cm="1" vm="65">
        <f t="array" ref="B5">_xldudf_EVEONLINE_BLUEPRINT(_FV(_xldudf_EVEONLINE_INVENTORYSEARCH(A1,TRUE),"id"))</f>
        <v>#VALUE!</v>
      </c>
      <c r="E5" s="7" t="s">
        <v>61</v>
      </c>
      <c r="F5" s="37">
        <f>F4/C3</f>
        <v>329021256.44999999</v>
      </c>
      <c r="G5" s="7" t="s">
        <v>60</v>
      </c>
      <c r="H5" s="7"/>
      <c r="I5" s="7"/>
      <c r="J5" s="7"/>
      <c r="K5" s="7" t="s">
        <v>61</v>
      </c>
      <c r="L5" s="37">
        <f>L4/C3</f>
        <v>764764668.4000001</v>
      </c>
      <c r="M5" s="7" t="s">
        <v>60</v>
      </c>
      <c r="O5" s="7"/>
      <c r="P5" s="7"/>
      <c r="Q5" s="7" t="s">
        <v>61</v>
      </c>
      <c r="R5" s="37">
        <f>(R4+3%)/C3</f>
        <v>382581947.63499999</v>
      </c>
      <c r="S5" s="7" t="s">
        <v>60</v>
      </c>
      <c r="T5" s="7"/>
    </row>
    <row r="6" spans="1:20" x14ac:dyDescent="0.3">
      <c r="B6" s="4" t="e" cm="1" vm="66">
        <f t="array" ref="B6">_FV(B7,"products")</f>
        <v>#VALUE!</v>
      </c>
      <c r="E6" s="7"/>
      <c r="F6" s="7"/>
      <c r="G6" s="7"/>
      <c r="H6" s="7"/>
      <c r="I6" s="7"/>
      <c r="J6" s="7"/>
      <c r="K6" s="8"/>
      <c r="L6" s="8"/>
      <c r="M6" s="7"/>
      <c r="O6" s="7"/>
      <c r="P6" s="7"/>
      <c r="Q6" s="8"/>
      <c r="R6" s="8"/>
      <c r="S6" s="7"/>
      <c r="T6" s="7"/>
    </row>
    <row r="7" spans="1:20" x14ac:dyDescent="0.3">
      <c r="B7" s="4" t="e" cm="1" vm="67">
        <f t="array" ref="B7">_xldudf_EVEONLINE_BLUEPRINT_EXPLOSION(_FV(B3,"id"))</f>
        <v>#VALUE!</v>
      </c>
      <c r="I7" s="9"/>
      <c r="J7" s="9"/>
      <c r="K7" s="8"/>
      <c r="L7" s="8"/>
      <c r="M7" s="9"/>
      <c r="O7" s="7"/>
      <c r="T7" s="10"/>
    </row>
    <row r="8" spans="1:20" x14ac:dyDescent="0.3">
      <c r="G8" s="11"/>
      <c r="M8" s="11"/>
      <c r="T8" s="12"/>
    </row>
    <row r="9" spans="1:20" s="13" customFormat="1" ht="15.6" x14ac:dyDescent="0.3">
      <c r="B9" s="255" t="str">
        <f>"Assembly  [ "&amp;COUNTA(_xlfn.ANCHORARRAY(B12))&amp;" ]"</f>
        <v>Assembly  [ 11 ]</v>
      </c>
      <c r="C9" s="256"/>
      <c r="D9" s="256"/>
      <c r="E9" s="256"/>
      <c r="F9" s="256"/>
      <c r="G9" s="257"/>
      <c r="I9" s="255" t="str">
        <f>"Production  [ "&amp;COUNTA(_xlfn.ANCHORARRAY(I12))&amp;" ]"</f>
        <v>Production  [ 39 ]</v>
      </c>
      <c r="J9" s="256"/>
      <c r="K9" s="256"/>
      <c r="L9" s="256"/>
      <c r="M9" s="257"/>
      <c r="N9" s="46"/>
      <c r="O9" s="255" t="str">
        <f>"Mining  &amp; Planetory  [ "&amp;COUNTA(_xlfn.ANCHORARRAY(O12))&amp;" ]"</f>
        <v>Mining  &amp; Planetory  [ 38 ]</v>
      </c>
      <c r="P9" s="256"/>
      <c r="Q9" s="256"/>
      <c r="R9" s="256"/>
      <c r="S9" s="256"/>
      <c r="T9" s="257"/>
    </row>
    <row r="10" spans="1:20" s="13" customFormat="1" ht="4.8" customHeight="1" x14ac:dyDescent="0.3">
      <c r="N10" s="46"/>
    </row>
    <row r="11" spans="1:20" s="24" customFormat="1" x14ac:dyDescent="0.3">
      <c r="A11" s="40"/>
      <c r="B11" s="28" t="s">
        <v>67</v>
      </c>
      <c r="C11" s="29" t="s">
        <v>32</v>
      </c>
      <c r="D11" s="30" t="s">
        <v>35</v>
      </c>
      <c r="E11" s="30" t="s">
        <v>29</v>
      </c>
      <c r="F11" s="30" t="s">
        <v>36</v>
      </c>
      <c r="G11" s="31" t="s">
        <v>33</v>
      </c>
      <c r="I11" s="32" t="s">
        <v>0</v>
      </c>
      <c r="J11" s="30" t="s">
        <v>35</v>
      </c>
      <c r="K11" s="30" t="s">
        <v>29</v>
      </c>
      <c r="L11" s="30" t="s">
        <v>36</v>
      </c>
      <c r="M11" s="31" t="s">
        <v>33</v>
      </c>
      <c r="N11" s="47"/>
      <c r="O11" s="32" t="s">
        <v>1</v>
      </c>
      <c r="P11" s="30" t="s">
        <v>2</v>
      </c>
      <c r="Q11" s="30" t="s">
        <v>34</v>
      </c>
      <c r="R11" s="33" t="s">
        <v>58</v>
      </c>
      <c r="S11" s="32" t="s">
        <v>30</v>
      </c>
      <c r="T11" s="31" t="s">
        <v>33</v>
      </c>
    </row>
    <row r="12" spans="1:20" x14ac:dyDescent="0.3">
      <c r="A12" s="41"/>
      <c r="B12" s="4" t="e" cm="1" vm="68">
        <f t="array" ref="B12:B22">_FV(_FV(B5,"manufacturing"),"materials")</f>
        <v>#VALUE!</v>
      </c>
      <c r="C12" s="4" t="e" cm="1" vm="16">
        <f t="array" ref="C12">IFERROR(_xldudf_EVEONLINE_CATEGORY(_FV(B12,"type_category_id")),"")</f>
        <v>#VALUE!</v>
      </c>
      <c r="D12" s="14" cm="1">
        <f t="array" ref="D12:D22">(_FV(_xlfn.ANCHORARRAY(B12),"quantity"))*C$1</f>
        <v>300</v>
      </c>
      <c r="E12" s="14" cm="1">
        <f t="array" ref="E12:E22">IFERROR(VLOOKUP(TRIM(_FV(_FV(_xlfn.ANCHORARRAY(B12),"type"),"name")),AssetsInMyArea!A:B,2,0),0)</f>
        <v>0</v>
      </c>
      <c r="F12" s="15">
        <f>IF(ISBLANK(D12),"",IF(E12-D12&lt;0,D12-E12,"OK"))</f>
        <v>300</v>
      </c>
      <c r="G12" s="34" cm="1">
        <f t="array" ref="G12">IFERROR(_FV(_FV(B12,"type"),"Average Price",TRUE)*F12,"")</f>
        <v>3086649</v>
      </c>
      <c r="H12" s="10"/>
      <c r="I12" s="4" t="e" cm="1" vm="69">
        <f t="array" ref="I12:I50">_FV(_xldudf_EVEONLINE_BLUEPRINT_EXPLOSION(_FV(B3,"id")),"components")</f>
        <v>#VALUE!</v>
      </c>
      <c r="J12" s="14" cm="1">
        <f t="array" ref="J12:J50">(_FV(_xlfn.ANCHORARRAY(I12),"quantity"))*C$1</f>
        <v>1600</v>
      </c>
      <c r="K12" s="16" cm="1">
        <f t="array" ref="K12:K50">IFERROR(VLOOKUP(TRIM(_FV(_FV(_xlfn.ANCHORARRAY(I12),"type"),"name")),AssetsInMyArea!A:B,2,0),0)</f>
        <v>0</v>
      </c>
      <c r="L12" s="15">
        <f>IF(ISBLANK(J12),"",IF(K12-J12&lt;0,J12-K12,"OK"))</f>
        <v>1600</v>
      </c>
      <c r="M12" s="34" cm="1">
        <f t="array" ref="M12">IFERROR(_FV(_FV(I12,"type"),"Average Price",TRUE)*L12,"")</f>
        <v>13243135.999999998</v>
      </c>
      <c r="O12" s="4" t="e" cm="1" vm="70">
        <f t="array" ref="O12:O49">_FV(_xldudf_EVEONLINE_BLUEPRINT_EXPLOSION(_FV(B3,"id")),"materials")</f>
        <v>#VALUE!</v>
      </c>
      <c r="P12" s="4" cm="1">
        <f t="array" ref="P12:P49">_FV(_xlfn.ANCHORARRAY(O12),"quantity")*C$1</f>
        <v>600</v>
      </c>
      <c r="Q12" s="16" cm="1">
        <f t="array" ref="Q12:Q49">IFERROR(VLOOKUP(TRIM(_FV(_FV(_xlfn.ANCHORARRAY(O12),"type"),"name")),AssetsInMyArea!A:B,2,0),0)</f>
        <v>0</v>
      </c>
      <c r="R12" s="17" t="str">
        <f>IF(S12&lt;&gt;"OK","",P12/Q12)</f>
        <v/>
      </c>
      <c r="S12" s="15">
        <f>IF(ISBLANK(P12),"",IF(Q12-P12&lt;0,P12-Q12,"OK"))</f>
        <v>600</v>
      </c>
      <c r="T12" s="35" cm="1">
        <f t="array" ref="T12">IFERROR(_FV(_FV(O12,"type"),"Average Price",TRUE)*S12,"")</f>
        <v>1086072</v>
      </c>
    </row>
    <row r="13" spans="1:20" x14ac:dyDescent="0.3">
      <c r="B13" s="4" t="e" vm="71">
        <v>#VALUE!</v>
      </c>
      <c r="C13" s="4" t="e" cm="1" vm="8">
        <f t="array" ref="C13">IFERROR(_xldudf_EVEONLINE_CATEGORY(_FV(B13,"type_category_id")),"")</f>
        <v>#VALUE!</v>
      </c>
      <c r="D13" s="14">
        <v>220</v>
      </c>
      <c r="E13" s="14">
        <v>0</v>
      </c>
      <c r="F13" s="15">
        <f t="shared" ref="F13:F62" si="0">IF(ISBLANK(D13),"",IF(E13-D13&lt;0,D13-E13,"OK"))</f>
        <v>220</v>
      </c>
      <c r="G13" s="34" cm="1">
        <f t="array" ref="G13">IFERROR(_FV(_FV(B13,"type"),"Average Price",TRUE)*F13,"")</f>
        <v>10603221.199999999</v>
      </c>
      <c r="H13" s="10"/>
      <c r="I13" s="4" t="e" vm="72">
        <v>#VALUE!</v>
      </c>
      <c r="J13" s="14">
        <v>4400</v>
      </c>
      <c r="K13" s="16">
        <v>0</v>
      </c>
      <c r="L13" s="15">
        <f t="shared" ref="L13:L62" si="1">IF(ISBLANK(J13),"",IF(K13-J13&lt;0,J13-K13,"OK"))</f>
        <v>4400</v>
      </c>
      <c r="M13" s="34" cm="1">
        <f t="array" ref="M13">IFERROR(_FV(_FV(I13,"type"),"Average Price",TRUE)*L13,"")</f>
        <v>14304796</v>
      </c>
      <c r="O13" s="4" t="e" vm="73">
        <v>#VALUE!</v>
      </c>
      <c r="P13" s="4">
        <v>5800</v>
      </c>
      <c r="Q13" s="16">
        <v>0</v>
      </c>
      <c r="R13" s="17" t="str">
        <f t="shared" ref="R13:R62" si="2">IF(S13&lt;&gt;"OK","",P13/Q13)</f>
        <v/>
      </c>
      <c r="S13" s="15">
        <f t="shared" ref="S13:S62" si="3">IF(ISBLANK(P13),"",IF(Q13-P13&lt;0,P13-Q13,"OK"))</f>
        <v>5800</v>
      </c>
      <c r="T13" s="35" cm="1">
        <f t="array" ref="T13">IFERROR(_FV(_FV(O13,"type"),"Average Price",TRUE)*S13,"")</f>
        <v>51233836</v>
      </c>
    </row>
    <row r="14" spans="1:20" x14ac:dyDescent="0.3">
      <c r="B14" s="4" t="e" vm="74">
        <v>#VALUE!</v>
      </c>
      <c r="C14" s="4" t="e" cm="1" vm="12">
        <f t="array" ref="C14">IFERROR(_xldudf_EVEONLINE_CATEGORY(_FV(B14,"type_category_id")),"")</f>
        <v>#VALUE!</v>
      </c>
      <c r="D14" s="14">
        <v>30</v>
      </c>
      <c r="E14" s="14">
        <v>0</v>
      </c>
      <c r="F14" s="15">
        <f t="shared" si="0"/>
        <v>30</v>
      </c>
      <c r="G14" s="34" cm="1">
        <f t="array" ref="G14">IFERROR(_FV(_FV(B14,"type"),"Average Price",TRUE)*F14,"")</f>
        <v>21288.3</v>
      </c>
      <c r="H14" s="10"/>
      <c r="I14" s="4" t="e" vm="75">
        <v>#VALUE!</v>
      </c>
      <c r="J14" s="14">
        <v>1200</v>
      </c>
      <c r="K14" s="16">
        <v>0</v>
      </c>
      <c r="L14" s="15">
        <f t="shared" si="1"/>
        <v>1200</v>
      </c>
      <c r="M14" s="34" cm="1">
        <f t="array" ref="M14">IFERROR(_FV(_FV(I14,"type"),"Average Price",TRUE)*L14,"")</f>
        <v>3199860</v>
      </c>
      <c r="O14" s="4" t="e" vm="76">
        <v>#VALUE!</v>
      </c>
      <c r="P14" s="4">
        <v>1200</v>
      </c>
      <c r="Q14" s="16">
        <v>0</v>
      </c>
      <c r="R14" s="17" t="str">
        <f t="shared" si="2"/>
        <v/>
      </c>
      <c r="S14" s="15">
        <f t="shared" si="3"/>
        <v>1200</v>
      </c>
      <c r="T14" s="35" cm="1">
        <f t="array" ref="T14">IFERROR(_FV(_FV(O14,"type"),"Average Price",TRUE)*S14,"")</f>
        <v>7237920</v>
      </c>
    </row>
    <row r="15" spans="1:20" x14ac:dyDescent="0.3">
      <c r="B15" s="4" t="e" vm="77">
        <v>#VALUE!</v>
      </c>
      <c r="C15" s="4" t="e" cm="1" vm="12">
        <f t="array" ref="C15">IFERROR(_xldudf_EVEONLINE_CATEGORY(_FV(B15,"type_category_id")),"")</f>
        <v>#VALUE!</v>
      </c>
      <c r="D15" s="14">
        <v>120</v>
      </c>
      <c r="E15" s="14">
        <v>0</v>
      </c>
      <c r="F15" s="15">
        <f t="shared" si="0"/>
        <v>120</v>
      </c>
      <c r="G15" s="34" cm="1">
        <f t="array" ref="G15">IFERROR(_FV(_FV(B15,"type"),"Average Price",TRUE)*F15,"")</f>
        <v>6243709.2000000002</v>
      </c>
      <c r="H15" s="10"/>
      <c r="I15" s="4" t="e" vm="78">
        <v>#VALUE!</v>
      </c>
      <c r="J15" s="14">
        <v>383720</v>
      </c>
      <c r="K15" s="16">
        <v>0</v>
      </c>
      <c r="L15" s="15">
        <f t="shared" si="1"/>
        <v>383720</v>
      </c>
      <c r="M15" s="34" cm="1">
        <f t="array" ref="M15">IFERROR(_FV(_FV(I15,"type"),"Average Price",TRUE)*L15,"")</f>
        <v>54753006.799999997</v>
      </c>
      <c r="O15" s="4" t="e" vm="79">
        <v>#VALUE!</v>
      </c>
      <c r="P15" s="4">
        <v>1000</v>
      </c>
      <c r="Q15" s="16">
        <v>0</v>
      </c>
      <c r="R15" s="17" t="str">
        <f t="shared" si="2"/>
        <v/>
      </c>
      <c r="S15" s="15">
        <f t="shared" si="3"/>
        <v>1000</v>
      </c>
      <c r="T15" s="35" cm="1">
        <f t="array" ref="T15">IFERROR(_FV(_FV(O15,"type"),"Average Price",TRUE)*S15,"")</f>
        <v>9240820</v>
      </c>
    </row>
    <row r="16" spans="1:20" x14ac:dyDescent="0.3">
      <c r="B16" s="4" t="e" vm="80">
        <v>#VALUE!</v>
      </c>
      <c r="C16" s="4" t="e" cm="1" vm="12">
        <f t="array" ref="C16">IFERROR(_xldudf_EVEONLINE_CATEGORY(_FV(B16,"type_category_id")),"")</f>
        <v>#VALUE!</v>
      </c>
      <c r="D16" s="14">
        <v>450</v>
      </c>
      <c r="E16" s="14">
        <v>0</v>
      </c>
      <c r="F16" s="15">
        <f t="shared" si="0"/>
        <v>450</v>
      </c>
      <c r="G16" s="34" cm="1">
        <f t="array" ref="G16">IFERROR(_FV(_FV(B16,"type"),"Average Price",TRUE)*F16,"")</f>
        <v>12929247</v>
      </c>
      <c r="H16" s="10"/>
      <c r="I16" s="4" t="e" vm="81">
        <v>#VALUE!</v>
      </c>
      <c r="J16" s="14">
        <v>6000</v>
      </c>
      <c r="K16" s="16">
        <v>0</v>
      </c>
      <c r="L16" s="15">
        <f t="shared" si="1"/>
        <v>6000</v>
      </c>
      <c r="M16" s="34" cm="1">
        <f t="array" ref="M16">IFERROR(_FV(_FV(I16,"type"),"Average Price",TRUE)*L16,"")</f>
        <v>60701100</v>
      </c>
      <c r="O16" s="4" t="e" vm="82">
        <v>#VALUE!</v>
      </c>
      <c r="P16" s="4">
        <v>4600</v>
      </c>
      <c r="Q16" s="16">
        <v>0</v>
      </c>
      <c r="R16" s="17" t="str">
        <f t="shared" si="2"/>
        <v/>
      </c>
      <c r="S16" s="15">
        <f t="shared" si="3"/>
        <v>4600</v>
      </c>
      <c r="T16" s="35" cm="1">
        <f t="array" ref="T16">IFERROR(_FV(_FV(O16,"type"),"Average Price",TRUE)*S16,"")</f>
        <v>19738784</v>
      </c>
    </row>
    <row r="17" spans="1:20" x14ac:dyDescent="0.3">
      <c r="B17" s="4" t="e" vm="83">
        <v>#VALUE!</v>
      </c>
      <c r="C17" s="4" t="e" cm="1" vm="12">
        <f t="array" ref="C17">IFERROR(_xldudf_EVEONLINE_CATEGORY(_FV(B17,"type_category_id")),"")</f>
        <v>#VALUE!</v>
      </c>
      <c r="D17" s="14">
        <v>6000</v>
      </c>
      <c r="E17" s="14">
        <v>0</v>
      </c>
      <c r="F17" s="15">
        <f t="shared" si="0"/>
        <v>6000</v>
      </c>
      <c r="G17" s="34" cm="1">
        <f t="array" ref="G17">IFERROR(_FV(_FV(B17,"type"),"Average Price",TRUE)*F17,"")</f>
        <v>325803780</v>
      </c>
      <c r="H17" s="10"/>
      <c r="I17" s="4" t="e" vm="84">
        <v>#VALUE!</v>
      </c>
      <c r="J17" s="14">
        <v>8400</v>
      </c>
      <c r="K17" s="16">
        <v>0</v>
      </c>
      <c r="L17" s="15">
        <f t="shared" si="1"/>
        <v>8400</v>
      </c>
      <c r="M17" s="34" cm="1">
        <f t="array" ref="M17">IFERROR(_FV(_FV(I17,"type"),"Average Price",TRUE)*L17,"")</f>
        <v>72039576</v>
      </c>
      <c r="O17" s="4" t="e" vm="85">
        <v>#VALUE!</v>
      </c>
      <c r="P17" s="4">
        <v>300</v>
      </c>
      <c r="Q17" s="16">
        <v>0</v>
      </c>
      <c r="R17" s="17" t="str">
        <f t="shared" si="2"/>
        <v/>
      </c>
      <c r="S17" s="15">
        <f t="shared" si="3"/>
        <v>300</v>
      </c>
      <c r="T17" s="35" cm="1">
        <f t="array" ref="T17">IFERROR(_FV(_FV(O17,"type"),"Average Price",TRUE)*S17,"")</f>
        <v>3086649</v>
      </c>
    </row>
    <row r="18" spans="1:20" x14ac:dyDescent="0.3">
      <c r="B18" s="4" t="e" vm="86">
        <v>#VALUE!</v>
      </c>
      <c r="C18" s="4" t="e" cm="1" vm="12">
        <f t="array" ref="C18">IFERROR(_xldudf_EVEONLINE_CATEGORY(_FV(B18,"type_category_id")),"")</f>
        <v>#VALUE!</v>
      </c>
      <c r="D18" s="14">
        <v>6000</v>
      </c>
      <c r="E18" s="14">
        <v>0</v>
      </c>
      <c r="F18" s="15">
        <f t="shared" si="0"/>
        <v>6000</v>
      </c>
      <c r="G18" s="34" cm="1">
        <f t="array" ref="G18">IFERROR(_FV(_FV(B18,"type"),"Average Price",TRUE)*F18,"")</f>
        <v>60701100</v>
      </c>
      <c r="H18" s="10"/>
      <c r="I18" s="4" t="e" vm="14">
        <v>#VALUE!</v>
      </c>
      <c r="J18" s="14">
        <v>200</v>
      </c>
      <c r="K18" s="16">
        <v>0</v>
      </c>
      <c r="L18" s="15">
        <f t="shared" si="1"/>
        <v>200</v>
      </c>
      <c r="M18" s="34" cm="1">
        <f t="array" ref="M18">IFERROR(_FV(_FV(I18,"type"),"Average Price",TRUE)*L18,"")</f>
        <v>8064396.0000000009</v>
      </c>
      <c r="O18" s="4" t="e" vm="87">
        <v>#VALUE!</v>
      </c>
      <c r="P18" s="4">
        <v>378</v>
      </c>
      <c r="Q18" s="16">
        <v>0</v>
      </c>
      <c r="R18" s="17" t="str">
        <f t="shared" si="2"/>
        <v/>
      </c>
      <c r="S18" s="15">
        <f t="shared" si="3"/>
        <v>378</v>
      </c>
      <c r="T18" s="35" cm="1">
        <f t="array" ref="T18">IFERROR(_FV(_FV(O18,"type"),"Average Price",TRUE)*S18,"")</f>
        <v>4059757.8000000003</v>
      </c>
    </row>
    <row r="19" spans="1:20" x14ac:dyDescent="0.3">
      <c r="B19" s="4" t="e" vm="88">
        <v>#VALUE!</v>
      </c>
      <c r="C19" s="4" t="e" cm="1" vm="12">
        <f t="array" ref="C19">IFERROR(_xldudf_EVEONLINE_CATEGORY(_FV(B19,"type_category_id")),"")</f>
        <v>#VALUE!</v>
      </c>
      <c r="D19" s="14">
        <v>90</v>
      </c>
      <c r="E19" s="14">
        <v>0</v>
      </c>
      <c r="F19" s="15">
        <f t="shared" si="0"/>
        <v>90</v>
      </c>
      <c r="G19" s="34" cm="1">
        <f t="array" ref="G19">IFERROR(_FV(_FV(B19,"type"),"Average Price",TRUE)*F19,"")</f>
        <v>13373760.6</v>
      </c>
      <c r="H19" s="10"/>
      <c r="I19" s="4" t="e" vm="89">
        <v>#VALUE!</v>
      </c>
      <c r="J19" s="14">
        <v>180</v>
      </c>
      <c r="K19" s="16">
        <v>0</v>
      </c>
      <c r="L19" s="15">
        <f t="shared" si="1"/>
        <v>180</v>
      </c>
      <c r="M19" s="34" cm="1">
        <f t="array" ref="M19">IFERROR(_FV(_FV(I19,"type"),"Average Price",TRUE)*L19,"")</f>
        <v>13745928.600000001</v>
      </c>
      <c r="O19" s="4" t="e" vm="90">
        <v>#VALUE!</v>
      </c>
      <c r="P19" s="4">
        <v>400</v>
      </c>
      <c r="Q19" s="16">
        <v>0</v>
      </c>
      <c r="R19" s="17" t="str">
        <f t="shared" si="2"/>
        <v/>
      </c>
      <c r="S19" s="15">
        <f t="shared" si="3"/>
        <v>400</v>
      </c>
      <c r="T19" s="35" cm="1">
        <f t="array" ref="T19">IFERROR(_FV(_FV(O19,"type"),"Average Price",TRUE)*S19,"")</f>
        <v>30195908</v>
      </c>
    </row>
    <row r="20" spans="1:20" x14ac:dyDescent="0.3">
      <c r="A20" s="42"/>
      <c r="B20" s="4" t="e" vm="91">
        <v>#VALUE!</v>
      </c>
      <c r="C20" s="4" t="e" cm="1" vm="12">
        <f t="array" ref="C20">IFERROR(_xldudf_EVEONLINE_CATEGORY(_FV(B20,"type_category_id")),"")</f>
        <v>#VALUE!</v>
      </c>
      <c r="D20" s="14">
        <v>1200</v>
      </c>
      <c r="E20" s="14">
        <v>0</v>
      </c>
      <c r="F20" s="15">
        <f t="shared" si="0"/>
        <v>1200</v>
      </c>
      <c r="G20" s="34" cm="1">
        <f t="array" ref="G20">IFERROR(_FV(_FV(B20,"type"),"Average Price",TRUE)*F20,"")</f>
        <v>55617096</v>
      </c>
      <c r="H20" s="10"/>
      <c r="I20" s="4" t="e" vm="92">
        <v>#VALUE!</v>
      </c>
      <c r="J20" s="14">
        <v>200</v>
      </c>
      <c r="K20" s="16">
        <v>0</v>
      </c>
      <c r="L20" s="15">
        <f t="shared" si="1"/>
        <v>200</v>
      </c>
      <c r="M20" s="34" cm="1">
        <f t="array" ref="M20">IFERROR(_FV(_FV(I20,"type"),"Average Price",TRUE)*L20,"")</f>
        <v>9760962</v>
      </c>
      <c r="O20" s="4" t="e" vm="93">
        <v>#VALUE!</v>
      </c>
      <c r="P20" s="4">
        <v>168</v>
      </c>
      <c r="Q20" s="16">
        <v>0</v>
      </c>
      <c r="R20" s="17" t="str">
        <f t="shared" si="2"/>
        <v/>
      </c>
      <c r="S20" s="15">
        <f t="shared" si="3"/>
        <v>168</v>
      </c>
      <c r="T20" s="35" cm="1">
        <f t="array" ref="T20">IFERROR(_FV(_FV(O20,"type"),"Average Price",TRUE)*S20,"")</f>
        <v>2042680.0799999998</v>
      </c>
    </row>
    <row r="21" spans="1:20" x14ac:dyDescent="0.3">
      <c r="A21" s="43"/>
      <c r="B21" s="4" t="e" vm="94">
        <v>#VALUE!</v>
      </c>
      <c r="C21" s="4" t="e" cm="1" vm="12">
        <f t="array" ref="C21">IFERROR(_xldudf_EVEONLINE_CATEGORY(_FV(B21,"type_category_id")),"")</f>
        <v>#VALUE!</v>
      </c>
      <c r="D21" s="14">
        <v>450</v>
      </c>
      <c r="E21" s="14">
        <v>0</v>
      </c>
      <c r="F21" s="15">
        <f t="shared" si="0"/>
        <v>450</v>
      </c>
      <c r="G21" s="34" cm="1">
        <f t="array" ref="G21">IFERROR(_FV(_FV(B21,"type"),"Average Price",TRUE)*F21,"")</f>
        <v>23035716</v>
      </c>
      <c r="H21" s="10"/>
      <c r="I21" s="4" t="e" vm="95">
        <v>#VALUE!</v>
      </c>
      <c r="J21" s="14">
        <v>120</v>
      </c>
      <c r="K21" s="16">
        <v>0</v>
      </c>
      <c r="L21" s="15">
        <f t="shared" si="1"/>
        <v>120</v>
      </c>
      <c r="M21" s="34" cm="1">
        <f t="array" ref="M21">IFERROR(_FV(_FV(I21,"type"),"Average Price",TRUE)*L21,"")</f>
        <v>5027175.5999999996</v>
      </c>
      <c r="O21" s="4" t="e" vm="96">
        <v>#VALUE!</v>
      </c>
      <c r="P21" s="4">
        <v>2200</v>
      </c>
      <c r="Q21" s="16">
        <v>0</v>
      </c>
      <c r="R21" s="17" t="str">
        <f t="shared" si="2"/>
        <v/>
      </c>
      <c r="S21" s="15">
        <f t="shared" si="3"/>
        <v>2200</v>
      </c>
      <c r="T21" s="35" cm="1">
        <f t="array" ref="T21">IFERROR(_FV(_FV(O21,"type"),"Average Price",TRUE)*S21,"")</f>
        <v>4010732</v>
      </c>
    </row>
    <row r="22" spans="1:20" x14ac:dyDescent="0.3">
      <c r="A22" s="43"/>
      <c r="B22" s="4" t="e" vm="97">
        <v>#VALUE!</v>
      </c>
      <c r="C22" s="4" t="e" cm="1" vm="98">
        <f t="array" ref="C22">IFERROR(_xldudf_EVEONLINE_CATEGORY(_FV(B22,"type_category_id")),"")</f>
        <v>#VALUE!</v>
      </c>
      <c r="D22" s="14">
        <v>2</v>
      </c>
      <c r="E22" s="14">
        <v>0</v>
      </c>
      <c r="F22" s="15">
        <f t="shared" si="0"/>
        <v>2</v>
      </c>
      <c r="G22" s="34" cm="1">
        <f t="array" ref="G22">IFERROR(_FV(_FV(B22,"type"),"Average Price",TRUE)*F22,"")</f>
        <v>123014378.7</v>
      </c>
      <c r="H22" s="10"/>
      <c r="I22" s="4" t="e" vm="99">
        <v>#VALUE!</v>
      </c>
      <c r="J22" s="14">
        <v>200</v>
      </c>
      <c r="K22" s="16">
        <v>0</v>
      </c>
      <c r="L22" s="15">
        <f t="shared" si="1"/>
        <v>200</v>
      </c>
      <c r="M22" s="34" cm="1">
        <f t="array" ref="M22">IFERROR(_FV(_FV(I22,"type"),"Average Price",TRUE)*L22,"")</f>
        <v>9699092</v>
      </c>
      <c r="O22" s="4" t="e" vm="100">
        <v>#VALUE!</v>
      </c>
      <c r="P22" s="4">
        <v>3600</v>
      </c>
      <c r="Q22" s="16">
        <v>0</v>
      </c>
      <c r="R22" s="17" t="str">
        <f t="shared" si="2"/>
        <v/>
      </c>
      <c r="S22" s="15">
        <f t="shared" si="3"/>
        <v>3600</v>
      </c>
      <c r="T22" s="35" cm="1">
        <f t="array" ref="T22">IFERROR(_FV(_FV(O22,"type"),"Average Price",TRUE)*S22,"")</f>
        <v>71767008</v>
      </c>
    </row>
    <row r="23" spans="1:20" x14ac:dyDescent="0.3">
      <c r="A23" s="43"/>
      <c r="C23" s="4" t="str" cm="1">
        <f t="array" ref="C23">IFERROR(_xldudf_EVEONLINE_CATEGORY(_FV(B23,"type_category_id")),"")</f>
        <v/>
      </c>
      <c r="D23" s="14"/>
      <c r="E23" s="14"/>
      <c r="F23" s="15" t="str">
        <f t="shared" si="0"/>
        <v/>
      </c>
      <c r="G23" s="34" t="str" cm="1">
        <f t="array" ref="G23">IFERROR(_FV(_FV(B23,"type"),"Average Price",TRUE)*F23,"")</f>
        <v/>
      </c>
      <c r="I23" s="4" t="e" vm="101">
        <v>#VALUE!</v>
      </c>
      <c r="J23" s="14">
        <v>13200</v>
      </c>
      <c r="K23" s="16">
        <v>0</v>
      </c>
      <c r="L23" s="15">
        <f t="shared" si="1"/>
        <v>13200</v>
      </c>
      <c r="M23" s="34" cm="1">
        <f t="array" ref="M23">IFERROR(_FV(_FV(I23,"type"),"Average Price",TRUE)*L23,"")</f>
        <v>7764900</v>
      </c>
      <c r="O23" s="4" t="e" vm="102">
        <v>#VALUE!</v>
      </c>
      <c r="P23" s="4">
        <v>7140</v>
      </c>
      <c r="Q23" s="16">
        <v>0</v>
      </c>
      <c r="R23" s="17" t="str">
        <f t="shared" si="2"/>
        <v/>
      </c>
      <c r="S23" s="15">
        <f t="shared" si="3"/>
        <v>7140</v>
      </c>
      <c r="T23" s="35" cm="1">
        <f t="array" ref="T23">IFERROR(_FV(_FV(O23,"type"),"Average Price",TRUE)*S23,"")</f>
        <v>927129</v>
      </c>
    </row>
    <row r="24" spans="1:20" x14ac:dyDescent="0.3">
      <c r="C24" s="4" t="str" cm="1">
        <f t="array" ref="C24">IFERROR(_xldudf_EVEONLINE_CATEGORY(_FV(B24,"type_category_id")),"")</f>
        <v/>
      </c>
      <c r="D24" s="14"/>
      <c r="E24" s="14"/>
      <c r="F24" s="15" t="str">
        <f t="shared" si="0"/>
        <v/>
      </c>
      <c r="G24" s="34" t="str" cm="1">
        <f t="array" ref="G24">IFERROR(_FV(_FV(B24,"type"),"Average Price",TRUE)*F24,"")</f>
        <v/>
      </c>
      <c r="I24" s="4" t="e" vm="103">
        <v>#VALUE!</v>
      </c>
      <c r="J24" s="14">
        <v>90</v>
      </c>
      <c r="K24" s="16">
        <v>0</v>
      </c>
      <c r="L24" s="15">
        <f t="shared" si="1"/>
        <v>90</v>
      </c>
      <c r="M24" s="34" cm="1">
        <f t="array" ref="M24">IFERROR(_FV(_FV(I24,"type"),"Average Price",TRUE)*L24,"")</f>
        <v>13373760.6</v>
      </c>
      <c r="O24" s="4" t="e" vm="104">
        <v>#VALUE!</v>
      </c>
      <c r="P24" s="4">
        <v>8100</v>
      </c>
      <c r="Q24" s="16">
        <v>0</v>
      </c>
      <c r="R24" s="17" t="str">
        <f t="shared" si="2"/>
        <v/>
      </c>
      <c r="S24" s="15">
        <f t="shared" si="3"/>
        <v>8100</v>
      </c>
      <c r="T24" s="35" cm="1">
        <f t="array" ref="T24">IFERROR(_FV(_FV(O24,"type"),"Average Price",TRUE)*S24,"")</f>
        <v>4429971</v>
      </c>
    </row>
    <row r="25" spans="1:20" x14ac:dyDescent="0.3">
      <c r="A25" s="43"/>
      <c r="C25" s="4" t="str" cm="1">
        <f t="array" ref="C25">IFERROR(_xldudf_EVEONLINE_CATEGORY(_FV(B25,"type_category_id")),"")</f>
        <v/>
      </c>
      <c r="D25" s="14"/>
      <c r="E25" s="14"/>
      <c r="F25" s="15" t="str">
        <f t="shared" si="0"/>
        <v/>
      </c>
      <c r="G25" s="34" t="str" cm="1">
        <f t="array" ref="G25">IFERROR(_FV(_FV(B25,"type"),"Average Price",TRUE)*F25,"")</f>
        <v/>
      </c>
      <c r="I25" s="4" t="e" vm="105">
        <v>#VALUE!</v>
      </c>
      <c r="J25" s="14">
        <v>320</v>
      </c>
      <c r="K25" s="16">
        <v>0</v>
      </c>
      <c r="L25" s="15">
        <f t="shared" si="1"/>
        <v>320</v>
      </c>
      <c r="M25" s="34" cm="1">
        <f t="array" ref="M25">IFERROR(_FV(_FV(I25,"type"),"Average Price",TRUE)*L25,"")</f>
        <v>5555152</v>
      </c>
      <c r="O25" s="4" t="e" vm="106">
        <v>#VALUE!</v>
      </c>
      <c r="P25" s="4">
        <v>2600</v>
      </c>
      <c r="Q25" s="16">
        <v>0</v>
      </c>
      <c r="R25" s="17" t="str">
        <f t="shared" si="2"/>
        <v/>
      </c>
      <c r="S25" s="15">
        <f t="shared" si="3"/>
        <v>2600</v>
      </c>
      <c r="T25" s="35" cm="1">
        <f t="array" ref="T25">IFERROR(_FV(_FV(O25,"type"),"Average Price",TRUE)*S25,"")</f>
        <v>6333028.0000000009</v>
      </c>
    </row>
    <row r="26" spans="1:20" x14ac:dyDescent="0.3">
      <c r="A26" s="43"/>
      <c r="C26" s="4" t="str" cm="1">
        <f t="array" ref="C26">IFERROR(_xldudf_EVEONLINE_CATEGORY(_FV(B26,"type_category_id")),"")</f>
        <v/>
      </c>
      <c r="D26" s="14"/>
      <c r="E26" s="14"/>
      <c r="F26" s="15" t="str">
        <f t="shared" si="0"/>
        <v/>
      </c>
      <c r="G26" s="34" t="str" cm="1">
        <f t="array" ref="G26">IFERROR(_FV(_FV(B26,"type"),"Average Price",TRUE)*F26,"")</f>
        <v/>
      </c>
      <c r="I26" s="4" t="e" vm="107">
        <v>#VALUE!</v>
      </c>
      <c r="J26" s="14">
        <v>1200</v>
      </c>
      <c r="K26" s="16">
        <v>0</v>
      </c>
      <c r="L26" s="15">
        <f t="shared" si="1"/>
        <v>1200</v>
      </c>
      <c r="M26" s="34" cm="1">
        <f t="array" ref="M26">IFERROR(_FV(_FV(I26,"type"),"Average Price",TRUE)*L26,"")</f>
        <v>12691140</v>
      </c>
      <c r="O26" s="4" t="e" vm="108">
        <v>#VALUE!</v>
      </c>
      <c r="P26" s="4">
        <v>2700</v>
      </c>
      <c r="Q26" s="16">
        <v>0</v>
      </c>
      <c r="R26" s="17" t="str">
        <f t="shared" si="2"/>
        <v/>
      </c>
      <c r="S26" s="15">
        <f t="shared" si="3"/>
        <v>2700</v>
      </c>
      <c r="T26" s="35" cm="1">
        <f t="array" ref="T26">IFERROR(_FV(_FV(O26,"type"),"Average Price",TRUE)*S26,"")</f>
        <v>1253745</v>
      </c>
    </row>
    <row r="27" spans="1:20" x14ac:dyDescent="0.3">
      <c r="A27" s="43"/>
      <c r="C27" s="4" t="str" cm="1">
        <f t="array" ref="C27">IFERROR(_xldudf_EVEONLINE_CATEGORY(_FV(B27,"type_category_id")),"")</f>
        <v/>
      </c>
      <c r="D27" s="14"/>
      <c r="E27" s="14"/>
      <c r="F27" s="15" t="str">
        <f t="shared" si="0"/>
        <v/>
      </c>
      <c r="G27" s="34" t="str" cm="1">
        <f t="array" ref="G27">IFERROR(_FV(_FV(B27,"type"),"Average Price",TRUE)*F27,"")</f>
        <v/>
      </c>
      <c r="I27" s="4" t="e" vm="109">
        <v>#VALUE!</v>
      </c>
      <c r="J27" s="14">
        <v>100</v>
      </c>
      <c r="K27" s="16">
        <v>0</v>
      </c>
      <c r="L27" s="15">
        <f t="shared" si="1"/>
        <v>100</v>
      </c>
      <c r="M27" s="34" cm="1">
        <f t="array" ref="M27">IFERROR(_FV(_FV(I27,"type"),"Average Price",TRUE)*L27,"")</f>
        <v>1675256.0000000002</v>
      </c>
      <c r="O27" s="4" t="e" vm="110">
        <v>#VALUE!</v>
      </c>
      <c r="P27" s="4">
        <v>80164</v>
      </c>
      <c r="Q27" s="16">
        <v>0</v>
      </c>
      <c r="R27" s="17" t="str">
        <f t="shared" si="2"/>
        <v/>
      </c>
      <c r="S27" s="15">
        <f t="shared" si="3"/>
        <v>80164</v>
      </c>
      <c r="T27" s="35" cm="1">
        <f t="array" ref="T27">IFERROR(_FV(_FV(O27,"type"),"Average Price",TRUE)*S27,"")</f>
        <v>34479338.039999999</v>
      </c>
    </row>
    <row r="28" spans="1:20" x14ac:dyDescent="0.3">
      <c r="A28" s="43"/>
      <c r="C28" s="4" t="str" cm="1">
        <f t="array" ref="C28">IFERROR(_xldudf_EVEONLINE_CATEGORY(_FV(B28,"type_category_id")),"")</f>
        <v/>
      </c>
      <c r="D28" s="14"/>
      <c r="E28" s="14"/>
      <c r="F28" s="15" t="str">
        <f t="shared" si="0"/>
        <v/>
      </c>
      <c r="G28" s="34" t="str" cm="1">
        <f t="array" ref="G28">IFERROR(_FV(_FV(B28,"type"),"Average Price",TRUE)*F28,"")</f>
        <v/>
      </c>
      <c r="I28" s="4" t="e" vm="111">
        <v>#VALUE!</v>
      </c>
      <c r="J28" s="14">
        <v>200</v>
      </c>
      <c r="K28" s="16">
        <v>0</v>
      </c>
      <c r="L28" s="15">
        <f t="shared" si="1"/>
        <v>200</v>
      </c>
      <c r="M28" s="34" cm="1">
        <f t="array" ref="M28">IFERROR(_FV(_FV(I28,"type"),"Average Price",TRUE)*L28,"")</f>
        <v>9095882</v>
      </c>
      <c r="O28" s="4" t="e" vm="112">
        <v>#VALUE!</v>
      </c>
      <c r="P28" s="4">
        <v>14700</v>
      </c>
      <c r="Q28" s="16">
        <v>0</v>
      </c>
      <c r="R28" s="17" t="str">
        <f t="shared" si="2"/>
        <v/>
      </c>
      <c r="S28" s="15">
        <f t="shared" si="3"/>
        <v>14700</v>
      </c>
      <c r="T28" s="35" cm="1">
        <f t="array" ref="T28">IFERROR(_FV(_FV(O28,"type"),"Average Price",TRUE)*S28,"")</f>
        <v>2364495</v>
      </c>
    </row>
    <row r="29" spans="1:20" x14ac:dyDescent="0.3">
      <c r="C29" s="4" t="str" cm="1">
        <f t="array" ref="C29">IFERROR(_xldudf_EVEONLINE_CATEGORY(_FV(B29,"type_category_id")),"")</f>
        <v/>
      </c>
      <c r="D29" s="14"/>
      <c r="E29" s="14"/>
      <c r="F29" s="15" t="str">
        <f t="shared" si="0"/>
        <v/>
      </c>
      <c r="G29" s="34" t="str" cm="1">
        <f t="array" ref="G29">IFERROR(_FV(_FV(B29,"type"),"Average Price",TRUE)*F29,"")</f>
        <v/>
      </c>
      <c r="I29" s="4" t="e" vm="113">
        <v>#VALUE!</v>
      </c>
      <c r="J29" s="14">
        <v>900</v>
      </c>
      <c r="K29" s="16">
        <v>0</v>
      </c>
      <c r="L29" s="15">
        <f t="shared" si="1"/>
        <v>900</v>
      </c>
      <c r="M29" s="34" cm="1">
        <f t="array" ref="M29">IFERROR(_FV(_FV(I29,"type"),"Average Price",TRUE)*L29,"")</f>
        <v>8412093</v>
      </c>
      <c r="O29" s="4" t="e" vm="114">
        <v>#VALUE!</v>
      </c>
      <c r="P29" s="4">
        <v>168</v>
      </c>
      <c r="Q29" s="16">
        <v>0</v>
      </c>
      <c r="R29" s="17" t="str">
        <f t="shared" si="2"/>
        <v/>
      </c>
      <c r="S29" s="15">
        <f t="shared" si="3"/>
        <v>168</v>
      </c>
      <c r="T29" s="35" cm="1">
        <f t="array" ref="T29">IFERROR(_FV(_FV(O29,"type"),"Average Price",TRUE)*S29,"")</f>
        <v>1931398.56</v>
      </c>
    </row>
    <row r="30" spans="1:20" x14ac:dyDescent="0.3">
      <c r="A30" s="43"/>
      <c r="C30" s="4" t="str" cm="1">
        <f t="array" ref="C30">IFERROR(_xldudf_EVEONLINE_CATEGORY(_FV(B30,"type_category_id")),"")</f>
        <v/>
      </c>
      <c r="D30" s="14"/>
      <c r="E30" s="14"/>
      <c r="F30" s="15" t="str">
        <f t="shared" si="0"/>
        <v/>
      </c>
      <c r="G30" s="34" t="str" cm="1">
        <f t="array" ref="G30">IFERROR(_FV(_FV(B30,"type"),"Average Price",TRUE)*F30,"")</f>
        <v/>
      </c>
      <c r="I30" s="4" t="e" vm="115">
        <v>#VALUE!</v>
      </c>
      <c r="J30" s="14">
        <v>120</v>
      </c>
      <c r="K30" s="16">
        <v>0</v>
      </c>
      <c r="L30" s="15">
        <f t="shared" si="1"/>
        <v>120</v>
      </c>
      <c r="M30" s="34" cm="1">
        <f t="array" ref="M30">IFERROR(_FV(_FV(I30,"type"),"Average Price",TRUE)*L30,"")</f>
        <v>6243709.2000000002</v>
      </c>
      <c r="O30" s="4" t="e" vm="116">
        <v>#VALUE!</v>
      </c>
      <c r="P30" s="4">
        <v>2800</v>
      </c>
      <c r="Q30" s="16">
        <v>0</v>
      </c>
      <c r="R30" s="17" t="str">
        <f t="shared" si="2"/>
        <v/>
      </c>
      <c r="S30" s="15">
        <f t="shared" si="3"/>
        <v>2800</v>
      </c>
      <c r="T30" s="35" cm="1">
        <f t="array" ref="T30">IFERROR(_FV(_FV(O30,"type"),"Average Price",TRUE)*S30,"")</f>
        <v>15867712</v>
      </c>
    </row>
    <row r="31" spans="1:20" x14ac:dyDescent="0.3">
      <c r="C31" s="4" t="str" cm="1">
        <f t="array" ref="C31">IFERROR(_xldudf_EVEONLINE_CATEGORY(_FV(B31,"type_category_id")),"")</f>
        <v/>
      </c>
      <c r="D31" s="14"/>
      <c r="E31" s="14"/>
      <c r="F31" s="15" t="str">
        <f t="shared" si="0"/>
        <v/>
      </c>
      <c r="G31" s="34" t="str" cm="1">
        <f t="array" ref="G31">IFERROR(_FV(_FV(B31,"type"),"Average Price",TRUE)*F31,"")</f>
        <v/>
      </c>
      <c r="I31" s="4" t="e" vm="117">
        <v>#VALUE!</v>
      </c>
      <c r="J31" s="14">
        <v>450</v>
      </c>
      <c r="K31" s="16">
        <v>0</v>
      </c>
      <c r="L31" s="15">
        <f t="shared" si="1"/>
        <v>450</v>
      </c>
      <c r="M31" s="34" cm="1">
        <f t="array" ref="M31">IFERROR(_FV(_FV(I31,"type"),"Average Price",TRUE)*L31,"")</f>
        <v>12929247</v>
      </c>
      <c r="O31" s="4" t="e" vm="118">
        <v>#VALUE!</v>
      </c>
      <c r="P31" s="4">
        <v>800</v>
      </c>
      <c r="Q31" s="16">
        <v>0</v>
      </c>
      <c r="R31" s="17" t="str">
        <f t="shared" si="2"/>
        <v/>
      </c>
      <c r="S31" s="15">
        <f t="shared" si="3"/>
        <v>800</v>
      </c>
      <c r="T31" s="35" cm="1">
        <f t="array" ref="T31">IFERROR(_FV(_FV(O31,"type"),"Average Price",TRUE)*S31,"")</f>
        <v>5036720</v>
      </c>
    </row>
    <row r="32" spans="1:20" x14ac:dyDescent="0.3">
      <c r="A32" s="43"/>
      <c r="C32" s="4" t="str" cm="1">
        <f t="array" ref="C32">IFERROR(_xldudf_EVEONLINE_CATEGORY(_FV(B32,"type_category_id")),"")</f>
        <v/>
      </c>
      <c r="D32" s="14"/>
      <c r="E32" s="14"/>
      <c r="F32" s="15" t="str">
        <f t="shared" si="0"/>
        <v/>
      </c>
      <c r="G32" s="34" t="str" cm="1">
        <f t="array" ref="G32">IFERROR(_FV(_FV(B32,"type"),"Average Price",TRUE)*F32,"")</f>
        <v/>
      </c>
      <c r="I32" s="4" t="e" vm="119">
        <v>#VALUE!</v>
      </c>
      <c r="J32" s="14">
        <v>9900</v>
      </c>
      <c r="K32" s="16">
        <v>0</v>
      </c>
      <c r="L32" s="15">
        <f t="shared" si="1"/>
        <v>9900</v>
      </c>
      <c r="M32" s="34" cm="1">
        <f t="array" ref="M32">IFERROR(_FV(_FV(I32,"type"),"Average Price",TRUE)*L32,"")</f>
        <v>36717912</v>
      </c>
      <c r="O32" s="4" t="e" vm="120">
        <v>#VALUE!</v>
      </c>
      <c r="P32" s="4">
        <v>150444</v>
      </c>
      <c r="Q32" s="16">
        <v>0</v>
      </c>
      <c r="R32" s="17" t="str">
        <f t="shared" si="2"/>
        <v/>
      </c>
      <c r="S32" s="15">
        <f t="shared" si="3"/>
        <v>150444</v>
      </c>
      <c r="T32" s="35" cm="1">
        <f t="array" ref="T32">IFERROR(_FV(_FV(O32,"type"),"Average Price",TRUE)*S32,"")</f>
        <v>8126984.8800000008</v>
      </c>
    </row>
    <row r="33" spans="3:20" x14ac:dyDescent="0.3">
      <c r="C33" s="4" t="str" cm="1">
        <f t="array" ref="C33">IFERROR(_xldudf_EVEONLINE_CATEGORY(_FV(B33,"type_category_id")),"")</f>
        <v/>
      </c>
      <c r="D33" s="14"/>
      <c r="E33" s="14"/>
      <c r="F33" s="15" t="str">
        <f t="shared" si="0"/>
        <v/>
      </c>
      <c r="G33" s="34" t="str" cm="1">
        <f t="array" ref="G33">IFERROR(_FV(_FV(B33,"type"),"Average Price",TRUE)*F33,"")</f>
        <v/>
      </c>
      <c r="I33" s="4" t="e" vm="121">
        <v>#VALUE!</v>
      </c>
      <c r="J33" s="14">
        <v>800</v>
      </c>
      <c r="K33" s="16">
        <v>0</v>
      </c>
      <c r="L33" s="15">
        <f t="shared" si="1"/>
        <v>800</v>
      </c>
      <c r="M33" s="34" cm="1">
        <f t="array" ref="M33">IFERROR(_FV(_FV(I33,"type"),"Average Price",TRUE)*L33,"")</f>
        <v>32171352</v>
      </c>
      <c r="O33" s="4" t="e" vm="122">
        <v>#VALUE!</v>
      </c>
      <c r="P33" s="4">
        <v>220</v>
      </c>
      <c r="Q33" s="16">
        <v>0</v>
      </c>
      <c r="R33" s="17" t="str">
        <f t="shared" si="2"/>
        <v/>
      </c>
      <c r="S33" s="15">
        <f t="shared" si="3"/>
        <v>220</v>
      </c>
      <c r="T33" s="35" cm="1">
        <f t="array" ref="T33">IFERROR(_FV(_FV(O33,"type"),"Average Price",TRUE)*S33,"")</f>
        <v>10603221.199999999</v>
      </c>
    </row>
    <row r="34" spans="3:20" x14ac:dyDescent="0.3">
      <c r="C34" s="4" t="str" cm="1">
        <f t="array" ref="C34">IFERROR(_xldudf_EVEONLINE_CATEGORY(_FV(B34,"type_category_id")),"")</f>
        <v/>
      </c>
      <c r="D34" s="14"/>
      <c r="E34" s="14"/>
      <c r="F34" s="15" t="str">
        <f t="shared" si="0"/>
        <v/>
      </c>
      <c r="G34" s="34" t="str" cm="1">
        <f t="array" ref="G34">IFERROR(_FV(_FV(B34,"type"),"Average Price",TRUE)*F34,"")</f>
        <v/>
      </c>
      <c r="I34" s="4" t="e" vm="123">
        <v>#VALUE!</v>
      </c>
      <c r="J34" s="14">
        <v>50</v>
      </c>
      <c r="K34" s="16">
        <v>0</v>
      </c>
      <c r="L34" s="15">
        <f t="shared" si="1"/>
        <v>50</v>
      </c>
      <c r="M34" s="34" cm="1">
        <f t="array" ref="M34">IFERROR(_FV(_FV(I34,"type"),"Average Price",TRUE)*L34,"")</f>
        <v>854704.00000000012</v>
      </c>
      <c r="O34" s="4" t="e" vm="124">
        <v>#VALUE!</v>
      </c>
      <c r="P34" s="4">
        <v>800</v>
      </c>
      <c r="Q34" s="16">
        <v>0</v>
      </c>
      <c r="R34" s="17" t="str">
        <f t="shared" si="2"/>
        <v/>
      </c>
      <c r="S34" s="15">
        <f t="shared" si="3"/>
        <v>800</v>
      </c>
      <c r="T34" s="35" cm="1">
        <f t="array" ref="T34">IFERROR(_FV(_FV(O34,"type"),"Average Price",TRUE)*S34,"")</f>
        <v>52250872</v>
      </c>
    </row>
    <row r="35" spans="3:20" x14ac:dyDescent="0.3">
      <c r="C35" s="4" t="str" cm="1">
        <f t="array" ref="C35">IFERROR(_xldudf_EVEONLINE_CATEGORY(_FV(B35,"type_category_id")),"")</f>
        <v/>
      </c>
      <c r="D35" s="14"/>
      <c r="E35" s="14"/>
      <c r="F35" s="15" t="str">
        <f t="shared" si="0"/>
        <v/>
      </c>
      <c r="G35" s="34" t="str" cm="1">
        <f t="array" ref="G35">IFERROR(_FV(_FV(B35,"type"),"Average Price",TRUE)*F35,"")</f>
        <v/>
      </c>
      <c r="I35" s="4" t="e" vm="125">
        <v>#VALUE!</v>
      </c>
      <c r="J35" s="14">
        <v>1200</v>
      </c>
      <c r="K35" s="16">
        <v>0</v>
      </c>
      <c r="L35" s="15">
        <f t="shared" si="1"/>
        <v>1200</v>
      </c>
      <c r="M35" s="34" cm="1">
        <f t="array" ref="M35">IFERROR(_FV(_FV(I35,"type"),"Average Price",TRUE)*L35,"")</f>
        <v>55617096</v>
      </c>
      <c r="O35" s="4" t="e" vm="126">
        <v>#VALUE!</v>
      </c>
      <c r="P35" s="4">
        <v>2700</v>
      </c>
      <c r="Q35" s="16">
        <v>0</v>
      </c>
      <c r="R35" s="17" t="str">
        <f t="shared" si="2"/>
        <v/>
      </c>
      <c r="S35" s="15">
        <f t="shared" si="3"/>
        <v>2700</v>
      </c>
      <c r="T35" s="35" cm="1">
        <f t="array" ref="T35">IFERROR(_FV(_FV(O35,"type"),"Average Price",TRUE)*S35,"")</f>
        <v>1660446</v>
      </c>
    </row>
    <row r="36" spans="3:20" x14ac:dyDescent="0.3">
      <c r="C36" s="4" t="str" cm="1">
        <f t="array" ref="C36">IFERROR(_xldudf_EVEONLINE_CATEGORY(_FV(B36,"type_category_id")),"")</f>
        <v/>
      </c>
      <c r="D36" s="14"/>
      <c r="E36" s="14"/>
      <c r="F36" s="15" t="str">
        <f t="shared" si="0"/>
        <v/>
      </c>
      <c r="G36" s="34" t="str" cm="1">
        <f t="array" ref="G36">IFERROR(_FV(_FV(B36,"type"),"Average Price",TRUE)*F36,"")</f>
        <v/>
      </c>
      <c r="I36" s="4" t="e" vm="127">
        <v>#VALUE!</v>
      </c>
      <c r="J36" s="14">
        <v>210</v>
      </c>
      <c r="K36" s="16">
        <v>0</v>
      </c>
      <c r="L36" s="15">
        <f t="shared" si="1"/>
        <v>210</v>
      </c>
      <c r="M36" s="34" cm="1">
        <f t="array" ref="M36">IFERROR(_FV(_FV(I36,"type"),"Average Price",TRUE)*L36,"")</f>
        <v>3483729.9</v>
      </c>
      <c r="O36" s="4" t="e" vm="128">
        <v>#VALUE!</v>
      </c>
      <c r="P36" s="4">
        <v>30072</v>
      </c>
      <c r="Q36" s="16">
        <v>0</v>
      </c>
      <c r="R36" s="17" t="str">
        <f t="shared" si="2"/>
        <v/>
      </c>
      <c r="S36" s="15">
        <f t="shared" si="3"/>
        <v>30072</v>
      </c>
      <c r="T36" s="35" cm="1">
        <f t="array" ref="T36">IFERROR(_FV(_FV(O36,"type"),"Average Price",TRUE)*S36,"")</f>
        <v>34017446.399999999</v>
      </c>
    </row>
    <row r="37" spans="3:20" x14ac:dyDescent="0.3">
      <c r="C37" s="4" t="str" cm="1">
        <f t="array" ref="C37">IFERROR(_xldudf_EVEONLINE_CATEGORY(_FV(B37,"type_category_id")),"")</f>
        <v/>
      </c>
      <c r="D37" s="14"/>
      <c r="E37" s="14"/>
      <c r="F37" s="15" t="str">
        <f t="shared" si="0"/>
        <v/>
      </c>
      <c r="G37" s="34" t="str" cm="1">
        <f t="array" ref="G37">IFERROR(_FV(_FV(B37,"type"),"Average Price",TRUE)*F37,"")</f>
        <v/>
      </c>
      <c r="I37" s="4" t="e" vm="129">
        <v>#VALUE!</v>
      </c>
      <c r="J37" s="14">
        <v>32320</v>
      </c>
      <c r="K37" s="16">
        <v>0</v>
      </c>
      <c r="L37" s="15">
        <f t="shared" si="1"/>
        <v>32320</v>
      </c>
      <c r="M37" s="34" cm="1">
        <f t="array" ref="M37">IFERROR(_FV(_FV(I37,"type"),"Average Price",TRUE)*L37,"")</f>
        <v>42614889.600000001</v>
      </c>
      <c r="O37" s="4" t="e" vm="130">
        <v>#VALUE!</v>
      </c>
      <c r="P37" s="4">
        <v>924</v>
      </c>
      <c r="Q37" s="16">
        <v>0</v>
      </c>
      <c r="R37" s="17" t="str">
        <f t="shared" si="2"/>
        <v/>
      </c>
      <c r="S37" s="15">
        <f t="shared" si="3"/>
        <v>924</v>
      </c>
      <c r="T37" s="35" cm="1">
        <f t="array" ref="T37">IFERROR(_FV(_FV(O37,"type"),"Average Price",TRUE)*S37,"")</f>
        <v>424485.6</v>
      </c>
    </row>
    <row r="38" spans="3:20" x14ac:dyDescent="0.3">
      <c r="C38" s="4" t="str" cm="1">
        <f t="array" ref="C38">IFERROR(_xldudf_EVEONLINE_CATEGORY(_FV(B38,"type_category_id")),"")</f>
        <v/>
      </c>
      <c r="D38" s="14"/>
      <c r="E38" s="14"/>
      <c r="F38" s="15" t="str">
        <f t="shared" si="0"/>
        <v/>
      </c>
      <c r="G38" s="34" t="str" cm="1">
        <f t="array" ref="G38">IFERROR(_FV(_FV(B38,"type"),"Average Price",TRUE)*F38,"")</f>
        <v/>
      </c>
      <c r="I38" s="4" t="e" vm="131">
        <v>#VALUE!</v>
      </c>
      <c r="J38" s="14">
        <v>6000</v>
      </c>
      <c r="K38" s="16">
        <v>0</v>
      </c>
      <c r="L38" s="15">
        <f t="shared" si="1"/>
        <v>6000</v>
      </c>
      <c r="M38" s="34" cm="1">
        <f t="array" ref="M38">IFERROR(_FV(_FV(I38,"type"),"Average Price",TRUE)*L38,"")</f>
        <v>325803780</v>
      </c>
      <c r="O38" s="4" t="e" vm="132">
        <v>#VALUE!</v>
      </c>
      <c r="P38" s="4">
        <v>5400</v>
      </c>
      <c r="Q38" s="16">
        <v>0</v>
      </c>
      <c r="R38" s="17" t="str">
        <f t="shared" si="2"/>
        <v/>
      </c>
      <c r="S38" s="15">
        <f t="shared" si="3"/>
        <v>5400</v>
      </c>
      <c r="T38" s="35" cm="1">
        <f t="array" ref="T38">IFERROR(_FV(_FV(O38,"type"),"Average Price",TRUE)*S38,"")</f>
        <v>2952071.9999999995</v>
      </c>
    </row>
    <row r="39" spans="3:20" x14ac:dyDescent="0.3">
      <c r="C39" s="4" t="str" cm="1">
        <f t="array" ref="C39">IFERROR(_xldudf_EVEONLINE_CATEGORY(_FV(B39,"type_category_id")),"")</f>
        <v/>
      </c>
      <c r="D39" s="14"/>
      <c r="E39" s="14"/>
      <c r="F39" s="15" t="str">
        <f t="shared" si="0"/>
        <v/>
      </c>
      <c r="G39" s="34" t="str" cm="1">
        <f t="array" ref="G39">IFERROR(_FV(_FV(B39,"type"),"Average Price",TRUE)*F39,"")</f>
        <v/>
      </c>
      <c r="I39" s="4" t="e" vm="133">
        <v>#VALUE!</v>
      </c>
      <c r="J39" s="14">
        <v>14400</v>
      </c>
      <c r="K39" s="16">
        <v>0</v>
      </c>
      <c r="L39" s="15">
        <f t="shared" si="1"/>
        <v>14400</v>
      </c>
      <c r="M39" s="34" cm="1">
        <f t="array" ref="M39">IFERROR(_FV(_FV(I39,"type"),"Average Price",TRUE)*L39,"")</f>
        <v>225896400</v>
      </c>
      <c r="O39" s="4" t="e" vm="134">
        <v>#VALUE!</v>
      </c>
      <c r="P39" s="4">
        <v>1600</v>
      </c>
      <c r="Q39" s="16">
        <v>0</v>
      </c>
      <c r="R39" s="17" t="str">
        <f t="shared" si="2"/>
        <v/>
      </c>
      <c r="S39" s="15">
        <f t="shared" si="3"/>
        <v>1600</v>
      </c>
      <c r="T39" s="35" cm="1">
        <f t="array" ref="T39">IFERROR(_FV(_FV(O39,"type"),"Average Price",TRUE)*S39,"")</f>
        <v>14724896</v>
      </c>
    </row>
    <row r="40" spans="3:20" x14ac:dyDescent="0.3">
      <c r="C40" s="4" t="str" cm="1">
        <f t="array" ref="C40">IFERROR(_xldudf_EVEONLINE_CATEGORY(_FV(B40,"type_category_id")),"")</f>
        <v/>
      </c>
      <c r="D40" s="14"/>
      <c r="E40" s="14"/>
      <c r="F40" s="15" t="str">
        <f t="shared" si="0"/>
        <v/>
      </c>
      <c r="G40" s="34" t="str" cm="1">
        <f t="array" ref="G40">IFERROR(_FV(_FV(B40,"type"),"Average Price",TRUE)*F40,"")</f>
        <v/>
      </c>
      <c r="I40" s="4" t="e" vm="135">
        <v>#VALUE!</v>
      </c>
      <c r="J40" s="14">
        <v>1200</v>
      </c>
      <c r="K40" s="16">
        <v>0</v>
      </c>
      <c r="L40" s="15">
        <f t="shared" si="1"/>
        <v>1200</v>
      </c>
      <c r="M40" s="34" cm="1">
        <f t="array" ref="M40">IFERROR(_FV(_FV(I40,"type"),"Average Price",TRUE)*L40,"")</f>
        <v>12386592</v>
      </c>
      <c r="O40" s="4" t="e" vm="136">
        <v>#VALUE!</v>
      </c>
      <c r="P40" s="4">
        <v>400</v>
      </c>
      <c r="Q40" s="16">
        <v>0</v>
      </c>
      <c r="R40" s="17" t="str">
        <f t="shared" si="2"/>
        <v/>
      </c>
      <c r="S40" s="15">
        <f t="shared" si="3"/>
        <v>400</v>
      </c>
      <c r="T40" s="35" cm="1">
        <f t="array" ref="T40">IFERROR(_FV(_FV(O40,"type"),"Average Price",TRUE)*S40,"")</f>
        <v>33555032</v>
      </c>
    </row>
    <row r="41" spans="3:20" x14ac:dyDescent="0.3">
      <c r="C41" s="4" t="str" cm="1">
        <f t="array" ref="C41">IFERROR(_xldudf_EVEONLINE_CATEGORY(_FV(B41,"type_category_id")),"")</f>
        <v/>
      </c>
      <c r="D41" s="14"/>
      <c r="E41" s="14"/>
      <c r="F41" s="15" t="str">
        <f t="shared" si="0"/>
        <v/>
      </c>
      <c r="G41" s="34" t="str" cm="1">
        <f t="array" ref="G41">IFERROR(_FV(_FV(B41,"type"),"Average Price",TRUE)*F41,"")</f>
        <v/>
      </c>
      <c r="I41" s="4" t="e" vm="137">
        <v>#VALUE!</v>
      </c>
      <c r="J41" s="14">
        <v>200</v>
      </c>
      <c r="K41" s="16">
        <v>0</v>
      </c>
      <c r="L41" s="15">
        <f t="shared" si="1"/>
        <v>200</v>
      </c>
      <c r="M41" s="34" cm="1">
        <f t="array" ref="M41">IFERROR(_FV(_FV(I41,"type"),"Average Price",TRUE)*L41,"")</f>
        <v>9828896</v>
      </c>
      <c r="O41" s="4" t="e" vm="138">
        <v>#VALUE!</v>
      </c>
      <c r="P41" s="4">
        <v>600888</v>
      </c>
      <c r="Q41" s="16">
        <v>0</v>
      </c>
      <c r="R41" s="17" t="str">
        <f t="shared" si="2"/>
        <v/>
      </c>
      <c r="S41" s="15">
        <f t="shared" si="3"/>
        <v>600888</v>
      </c>
      <c r="T41" s="35" cm="1">
        <f t="array" ref="T41">IFERROR(_FV(_FV(O41,"type"),"Average Price",TRUE)*S41,"")</f>
        <v>5834622.4800000004</v>
      </c>
    </row>
    <row r="42" spans="3:20" x14ac:dyDescent="0.3">
      <c r="C42" s="4" t="str" cm="1">
        <f t="array" ref="C42">IFERROR(_xldudf_EVEONLINE_CATEGORY(_FV(B42,"type_category_id")),"")</f>
        <v/>
      </c>
      <c r="D42" s="14"/>
      <c r="E42" s="14"/>
      <c r="F42" s="15" t="str">
        <f t="shared" si="0"/>
        <v/>
      </c>
      <c r="G42" s="34" t="str" cm="1">
        <f t="array" ref="G42">IFERROR(_FV(_FV(B42,"type"),"Average Price",TRUE)*F42,"")</f>
        <v/>
      </c>
      <c r="I42" s="4" t="e" vm="139">
        <v>#VALUE!</v>
      </c>
      <c r="J42" s="14">
        <v>450</v>
      </c>
      <c r="K42" s="16">
        <v>0</v>
      </c>
      <c r="L42" s="15">
        <f t="shared" si="1"/>
        <v>450</v>
      </c>
      <c r="M42" s="34" cm="1">
        <f t="array" ref="M42">IFERROR(_FV(_FV(I42,"type"),"Average Price",TRUE)*L42,"")</f>
        <v>23035716</v>
      </c>
      <c r="O42" s="4" t="e" vm="140">
        <v>#VALUE!</v>
      </c>
      <c r="P42" s="4">
        <v>42</v>
      </c>
      <c r="Q42" s="16">
        <v>0</v>
      </c>
      <c r="R42" s="17" t="str">
        <f t="shared" si="2"/>
        <v/>
      </c>
      <c r="S42" s="15">
        <f t="shared" si="3"/>
        <v>42</v>
      </c>
      <c r="T42" s="35" cm="1">
        <f t="array" ref="T42">IFERROR(_FV(_FV(O42,"type"),"Average Price",TRUE)*S42,"")</f>
        <v>3736026</v>
      </c>
    </row>
    <row r="43" spans="3:20" x14ac:dyDescent="0.3">
      <c r="C43" s="4" t="str" cm="1">
        <f t="array" ref="C43">IFERROR(_xldudf_EVEONLINE_CATEGORY(_FV(B43,"type_category_id")),"")</f>
        <v/>
      </c>
      <c r="D43" s="14"/>
      <c r="E43" s="14"/>
      <c r="F43" s="15" t="str">
        <f t="shared" si="0"/>
        <v/>
      </c>
      <c r="G43" s="34" t="str" cm="1">
        <f t="array" ref="G43">IFERROR(_FV(_FV(B43,"type"),"Average Price",TRUE)*F43,"")</f>
        <v/>
      </c>
      <c r="I43" s="4" t="e" vm="141">
        <v>#VALUE!</v>
      </c>
      <c r="J43" s="14">
        <v>30</v>
      </c>
      <c r="K43" s="16">
        <v>0</v>
      </c>
      <c r="L43" s="15">
        <f t="shared" si="1"/>
        <v>30</v>
      </c>
      <c r="M43" s="34" cm="1">
        <f t="array" ref="M43">IFERROR(_FV(_FV(I43,"type"),"Average Price",TRUE)*L43,"")</f>
        <v>21288.3</v>
      </c>
      <c r="O43" s="4" t="e" vm="142">
        <v>#VALUE!</v>
      </c>
      <c r="P43" s="4">
        <v>4200</v>
      </c>
      <c r="Q43" s="16">
        <v>0</v>
      </c>
      <c r="R43" s="17" t="str">
        <f t="shared" si="2"/>
        <v/>
      </c>
      <c r="S43" s="15">
        <f t="shared" si="3"/>
        <v>4200</v>
      </c>
      <c r="T43" s="35" cm="1">
        <f t="array" ref="T43">IFERROR(_FV(_FV(O43,"type"),"Average Price",TRUE)*S43,"")</f>
        <v>8688582</v>
      </c>
    </row>
    <row r="44" spans="3:20" x14ac:dyDescent="0.3">
      <c r="D44" s="14"/>
      <c r="E44" s="14"/>
      <c r="F44" s="15" t="str">
        <f t="shared" si="0"/>
        <v/>
      </c>
      <c r="G44" s="34" t="str" cm="1">
        <f t="array" ref="G44">IFERROR(_FV(_FV(B44,"type"),"Average Price",TRUE)*F44,"")</f>
        <v/>
      </c>
      <c r="I44" s="4" t="e" vm="143">
        <v>#VALUE!</v>
      </c>
      <c r="J44" s="14">
        <v>2</v>
      </c>
      <c r="K44" s="16">
        <v>0</v>
      </c>
      <c r="L44" s="15">
        <f t="shared" si="1"/>
        <v>2</v>
      </c>
      <c r="M44" s="34" cm="1">
        <f t="array" ref="M44">IFERROR(_FV(_FV(I44,"type"),"Average Price",TRUE)*L44,"")</f>
        <v>123014378.7</v>
      </c>
      <c r="O44" s="4" t="e" vm="144">
        <v>#VALUE!</v>
      </c>
      <c r="P44" s="4">
        <v>840</v>
      </c>
      <c r="Q44" s="16">
        <v>0</v>
      </c>
      <c r="R44" s="17" t="str">
        <f t="shared" si="2"/>
        <v/>
      </c>
      <c r="S44" s="15">
        <f t="shared" si="3"/>
        <v>840</v>
      </c>
      <c r="T44" s="35" cm="1">
        <f t="array" ref="T44">IFERROR(_FV(_FV(O44,"type"),"Average Price",TRUE)*S44,"")</f>
        <v>3090192</v>
      </c>
    </row>
    <row r="45" spans="3:20" x14ac:dyDescent="0.3">
      <c r="D45" s="14"/>
      <c r="E45" s="14"/>
      <c r="F45" s="15" t="str">
        <f t="shared" si="0"/>
        <v/>
      </c>
      <c r="G45" s="34" t="str" cm="1">
        <f t="array" ref="G45">IFERROR(_FV(_FV(B45,"type"),"Average Price",TRUE)*F45,"")</f>
        <v/>
      </c>
      <c r="I45" s="4" t="e" vm="145">
        <v>#VALUE!</v>
      </c>
      <c r="J45" s="14">
        <v>1600</v>
      </c>
      <c r="K45" s="16">
        <v>0</v>
      </c>
      <c r="L45" s="15">
        <f t="shared" si="1"/>
        <v>1600</v>
      </c>
      <c r="M45" s="34" cm="1">
        <f t="array" ref="M45">IFERROR(_FV(_FV(I45,"type"),"Average Price",TRUE)*L45,"")</f>
        <v>4162976</v>
      </c>
      <c r="O45" s="4" t="e" vm="146">
        <v>#VALUE!</v>
      </c>
      <c r="P45" s="4">
        <v>800</v>
      </c>
      <c r="Q45" s="16">
        <v>0</v>
      </c>
      <c r="R45" s="17" t="str">
        <f t="shared" si="2"/>
        <v/>
      </c>
      <c r="S45" s="15">
        <f t="shared" si="3"/>
        <v>800</v>
      </c>
      <c r="T45" s="35" cm="1">
        <f t="array" ref="T45">IFERROR(_FV(_FV(O45,"type"),"Average Price",TRUE)*S45,"")</f>
        <v>5996296</v>
      </c>
    </row>
    <row r="46" spans="3:20" x14ac:dyDescent="0.3">
      <c r="D46" s="14"/>
      <c r="E46" s="14"/>
      <c r="F46" s="15" t="str">
        <f t="shared" si="0"/>
        <v/>
      </c>
      <c r="G46" s="34" t="str" cm="1">
        <f t="array" ref="G46">IFERROR(_FV(_FV(B46,"type"),"Average Price",TRUE)*F46,"")</f>
        <v/>
      </c>
      <c r="I46" s="4" t="e" vm="42">
        <v>#VALUE!</v>
      </c>
      <c r="J46" s="14">
        <v>200</v>
      </c>
      <c r="K46" s="16">
        <v>0</v>
      </c>
      <c r="L46" s="15">
        <f t="shared" si="1"/>
        <v>200</v>
      </c>
      <c r="M46" s="34" cm="1">
        <f t="array" ref="M46">IFERROR(_FV(_FV(I46,"type"),"Average Price",TRUE)*L46,"")</f>
        <v>1660470</v>
      </c>
      <c r="O46" s="4" t="e" vm="147">
        <v>#VALUE!</v>
      </c>
      <c r="P46" s="4">
        <v>2600</v>
      </c>
      <c r="Q46" s="16">
        <v>0</v>
      </c>
      <c r="R46" s="17" t="str">
        <f t="shared" si="2"/>
        <v/>
      </c>
      <c r="S46" s="15">
        <f t="shared" si="3"/>
        <v>2600</v>
      </c>
      <c r="T46" s="35" cm="1">
        <f t="array" ref="T46">IFERROR(_FV(_FV(O46,"type"),"Average Price",TRUE)*S46,"")</f>
        <v>98224594</v>
      </c>
    </row>
    <row r="47" spans="3:20" x14ac:dyDescent="0.3">
      <c r="D47" s="14"/>
      <c r="E47" s="14"/>
      <c r="F47" s="15" t="str">
        <f t="shared" si="0"/>
        <v/>
      </c>
      <c r="G47" s="34" t="str" cm="1">
        <f t="array" ref="G47">IFERROR(_FV(_FV(B47,"type"),"Average Price",TRUE)*F47,"")</f>
        <v/>
      </c>
      <c r="I47" s="4" t="e" vm="148">
        <v>#VALUE!</v>
      </c>
      <c r="J47" s="14">
        <v>800</v>
      </c>
      <c r="K47" s="16">
        <v>0</v>
      </c>
      <c r="L47" s="15">
        <f t="shared" si="1"/>
        <v>800</v>
      </c>
      <c r="M47" s="34" cm="1">
        <f t="array" ref="M47">IFERROR(_FV(_FV(I47,"type"),"Average Price",TRUE)*L47,"")</f>
        <v>1973800</v>
      </c>
      <c r="O47" s="4" t="e" vm="149">
        <v>#VALUE!</v>
      </c>
      <c r="P47" s="4">
        <v>3201112</v>
      </c>
      <c r="Q47" s="16">
        <v>0</v>
      </c>
      <c r="R47" s="17" t="str">
        <f t="shared" si="2"/>
        <v/>
      </c>
      <c r="S47" s="15">
        <f t="shared" si="3"/>
        <v>3201112</v>
      </c>
      <c r="T47" s="35" cm="1">
        <f t="array" ref="T47">IFERROR(_FV(_FV(O47,"type"),"Average Price",TRUE)*S47,"")</f>
        <v>13924837.199999999</v>
      </c>
    </row>
    <row r="48" spans="3:20" x14ac:dyDescent="0.3">
      <c r="D48" s="14"/>
      <c r="E48" s="14"/>
      <c r="F48" s="15" t="str">
        <f t="shared" si="0"/>
        <v/>
      </c>
      <c r="G48" s="34" t="str" cm="1">
        <f t="array" ref="G48">IFERROR(_FV(_FV(B48,"type"),"Average Price",TRUE)*F48,"")</f>
        <v/>
      </c>
      <c r="I48" s="4" t="e" vm="150">
        <v>#VALUE!</v>
      </c>
      <c r="J48" s="14">
        <v>66000</v>
      </c>
      <c r="K48" s="16">
        <v>0</v>
      </c>
      <c r="L48" s="15">
        <f t="shared" si="1"/>
        <v>66000</v>
      </c>
      <c r="M48" s="34" cm="1">
        <f t="array" ref="M48">IFERROR(_FV(_FV(I48,"type"),"Average Price",TRUE)*L48,"")</f>
        <v>19555140</v>
      </c>
      <c r="O48" s="4" t="e" vm="151">
        <v>#VALUE!</v>
      </c>
      <c r="P48" s="4">
        <v>1200</v>
      </c>
      <c r="Q48" s="16">
        <v>0</v>
      </c>
      <c r="R48" s="17" t="str">
        <f t="shared" si="2"/>
        <v/>
      </c>
      <c r="S48" s="15">
        <f t="shared" si="3"/>
        <v>1200</v>
      </c>
      <c r="T48" s="35" cm="1">
        <f t="array" ref="T48">IFERROR(_FV(_FV(O48,"type"),"Average Price",TRUE)*S48,"")</f>
        <v>6601104</v>
      </c>
    </row>
    <row r="49" spans="1:20" x14ac:dyDescent="0.3">
      <c r="D49" s="14"/>
      <c r="E49" s="14"/>
      <c r="F49" s="15" t="str">
        <f t="shared" si="0"/>
        <v/>
      </c>
      <c r="G49" s="34" t="str" cm="1">
        <f t="array" ref="G49">IFERROR(_FV(_FV(B49,"type"),"Average Price",TRUE)*F49,"")</f>
        <v/>
      </c>
      <c r="I49" s="4" t="e" vm="152">
        <v>#VALUE!</v>
      </c>
      <c r="J49" s="14">
        <v>4800</v>
      </c>
      <c r="K49" s="16">
        <v>0</v>
      </c>
      <c r="L49" s="15">
        <f t="shared" si="1"/>
        <v>4800</v>
      </c>
      <c r="M49" s="34" cm="1">
        <f t="array" ref="M49">IFERROR(_FV(_FV(I49,"type"),"Average Price",TRUE)*L49,"")</f>
        <v>145662624</v>
      </c>
      <c r="O49" s="4" t="e" vm="153">
        <v>#VALUE!</v>
      </c>
      <c r="P49" s="4">
        <v>5000</v>
      </c>
      <c r="Q49" s="16">
        <v>0</v>
      </c>
      <c r="R49" s="17" t="str">
        <f t="shared" si="2"/>
        <v/>
      </c>
      <c r="S49" s="15">
        <f t="shared" si="3"/>
        <v>5000</v>
      </c>
      <c r="T49" s="35" cm="1">
        <f t="array" ref="T49">IFERROR(_FV(_FV(O49,"type"),"Average Price",TRUE)*S49,"")</f>
        <v>8387950</v>
      </c>
    </row>
    <row r="50" spans="1:20" x14ac:dyDescent="0.3">
      <c r="D50" s="14"/>
      <c r="E50" s="14"/>
      <c r="F50" s="15" t="str">
        <f t="shared" si="0"/>
        <v/>
      </c>
      <c r="G50" s="34" t="str" cm="1">
        <f t="array" ref="G50">IFERROR(_FV(_FV(B50,"type"),"Average Price",TRUE)*F50,"")</f>
        <v/>
      </c>
      <c r="I50" s="4" t="e" vm="154">
        <v>#VALUE!</v>
      </c>
      <c r="J50" s="14">
        <v>1800</v>
      </c>
      <c r="K50" s="16">
        <v>0</v>
      </c>
      <c r="L50" s="15">
        <f t="shared" si="1"/>
        <v>1800</v>
      </c>
      <c r="M50" s="34" cm="1">
        <f t="array" ref="M50">IFERROR(_FV(_FV(I50,"type"),"Average Price",TRUE)*L50,"")</f>
        <v>26435934</v>
      </c>
      <c r="Q50" s="16"/>
      <c r="R50" s="17" t="str">
        <f t="shared" si="2"/>
        <v/>
      </c>
      <c r="S50" s="15" t="str">
        <f t="shared" si="3"/>
        <v/>
      </c>
      <c r="T50" s="35" t="str" cm="1">
        <f t="array" ref="T50">IFERROR(_FV(_FV(O50,"type"),"Average Price",TRUE)*S50,"")</f>
        <v/>
      </c>
    </row>
    <row r="51" spans="1:20" x14ac:dyDescent="0.3">
      <c r="D51" s="14"/>
      <c r="E51" s="14"/>
      <c r="F51" s="15" t="str">
        <f t="shared" si="0"/>
        <v/>
      </c>
      <c r="J51" s="14"/>
      <c r="K51" s="16"/>
      <c r="L51" s="15" t="str">
        <f t="shared" si="1"/>
        <v/>
      </c>
      <c r="M51" s="34" t="str" cm="1">
        <f t="array" ref="M51">IFERROR(_FV(_FV(I51,"type"),"Average Price",TRUE)*L51,"")</f>
        <v/>
      </c>
      <c r="R51" s="17" t="str">
        <f t="shared" si="2"/>
        <v/>
      </c>
      <c r="S51" s="15" t="str">
        <f t="shared" si="3"/>
        <v/>
      </c>
      <c r="T51" s="35" t="str" cm="1">
        <f t="array" ref="T51">IFERROR(_FV(_FV(O51,"type"),"Average Price",TRUE)*S51,"")</f>
        <v/>
      </c>
    </row>
    <row r="52" spans="1:20" x14ac:dyDescent="0.3">
      <c r="D52" s="14"/>
      <c r="E52" s="14"/>
      <c r="F52" s="15" t="str">
        <f t="shared" si="0"/>
        <v/>
      </c>
      <c r="J52" s="14"/>
      <c r="K52" s="16"/>
      <c r="L52" s="15" t="str">
        <f t="shared" si="1"/>
        <v/>
      </c>
      <c r="M52" s="34" t="str" cm="1">
        <f t="array" ref="M52">IFERROR(_FV(_FV(I52,"type"),"Average Price",TRUE)*L52,"")</f>
        <v/>
      </c>
      <c r="R52" s="17" t="str">
        <f t="shared" si="2"/>
        <v/>
      </c>
      <c r="S52" s="15" t="str">
        <f t="shared" si="3"/>
        <v/>
      </c>
      <c r="T52" s="35" t="str" cm="1">
        <f t="array" ref="T52">IFERROR(_FV(_FV(O52,"type"),"Average Price",TRUE)*S52,"")</f>
        <v/>
      </c>
    </row>
    <row r="53" spans="1:20" x14ac:dyDescent="0.3">
      <c r="D53" s="14"/>
      <c r="E53" s="14"/>
      <c r="F53" s="15" t="str">
        <f t="shared" si="0"/>
        <v/>
      </c>
      <c r="J53" s="14"/>
      <c r="K53" s="16"/>
      <c r="L53" s="15" t="str">
        <f t="shared" si="1"/>
        <v/>
      </c>
      <c r="M53" s="34" t="str" cm="1">
        <f t="array" ref="M53">IFERROR(_FV(_FV(I53,"type"),"Average Price",TRUE)*L53,"")</f>
        <v/>
      </c>
      <c r="R53" s="17" t="str">
        <f t="shared" si="2"/>
        <v/>
      </c>
      <c r="S53" s="15" t="str">
        <f t="shared" si="3"/>
        <v/>
      </c>
      <c r="T53" s="35" t="str" cm="1">
        <f t="array" ref="T53">IFERROR(_FV(_FV(O53,"type"),"Average Price",TRUE)*S53,"")</f>
        <v/>
      </c>
    </row>
    <row r="54" spans="1:20" x14ac:dyDescent="0.3">
      <c r="D54" s="14"/>
      <c r="E54" s="14"/>
      <c r="F54" s="15" t="str">
        <f t="shared" si="0"/>
        <v/>
      </c>
      <c r="J54" s="14"/>
      <c r="K54" s="16"/>
      <c r="L54" s="15" t="str">
        <f t="shared" si="1"/>
        <v/>
      </c>
      <c r="M54" s="34" t="str" cm="1">
        <f t="array" ref="M54">IFERROR(_FV(_FV(I54,"type"),"Average Price",TRUE)*L54,"")</f>
        <v/>
      </c>
      <c r="R54" s="17" t="str">
        <f t="shared" si="2"/>
        <v/>
      </c>
      <c r="S54" s="15" t="str">
        <f t="shared" si="3"/>
        <v/>
      </c>
      <c r="T54" s="35" t="str" cm="1">
        <f t="array" ref="T54">IFERROR(_FV(_FV(O54,"type"),"Average Price",TRUE)*S54,"")</f>
        <v/>
      </c>
    </row>
    <row r="55" spans="1:20" x14ac:dyDescent="0.3">
      <c r="D55" s="14"/>
      <c r="E55" s="14"/>
      <c r="F55" s="15" t="str">
        <f t="shared" si="0"/>
        <v/>
      </c>
      <c r="J55" s="14"/>
      <c r="K55" s="16"/>
      <c r="L55" s="15" t="str">
        <f t="shared" si="1"/>
        <v/>
      </c>
      <c r="M55" s="34" t="str" cm="1">
        <f t="array" ref="M55">IFERROR(_FV(_FV(I55,"type"),"Average Price",TRUE)*L55,"")</f>
        <v/>
      </c>
      <c r="R55" s="17" t="str">
        <f t="shared" si="2"/>
        <v/>
      </c>
      <c r="S55" s="15" t="str">
        <f t="shared" si="3"/>
        <v/>
      </c>
      <c r="T55" s="35" t="str" cm="1">
        <f t="array" ref="T55">IFERROR(_FV(_FV(O55,"type"),"Average Price",TRUE)*S55,"")</f>
        <v/>
      </c>
    </row>
    <row r="56" spans="1:20" x14ac:dyDescent="0.3">
      <c r="D56" s="14"/>
      <c r="E56" s="14"/>
      <c r="F56" s="15" t="str">
        <f t="shared" si="0"/>
        <v/>
      </c>
      <c r="J56" s="14"/>
      <c r="K56" s="16"/>
      <c r="L56" s="15" t="str">
        <f t="shared" si="1"/>
        <v/>
      </c>
      <c r="M56" s="34" t="str" cm="1">
        <f t="array" ref="M56">IFERROR(_FV(_FV(I56,"type"),"Average Price",TRUE)*L56,"")</f>
        <v/>
      </c>
      <c r="R56" s="17" t="str">
        <f t="shared" si="2"/>
        <v/>
      </c>
      <c r="S56" s="15" t="str">
        <f t="shared" si="3"/>
        <v/>
      </c>
      <c r="T56" s="35" t="str" cm="1">
        <f t="array" ref="T56">IFERROR(_FV(_FV(O56,"type"),"Average Price",TRUE)*S56,"")</f>
        <v/>
      </c>
    </row>
    <row r="57" spans="1:20" x14ac:dyDescent="0.3">
      <c r="D57" s="14"/>
      <c r="E57" s="14"/>
      <c r="F57" s="15" t="str">
        <f t="shared" si="0"/>
        <v/>
      </c>
      <c r="J57" s="14"/>
      <c r="K57" s="16"/>
      <c r="L57" s="15" t="str">
        <f t="shared" si="1"/>
        <v/>
      </c>
      <c r="M57" s="34" t="str" cm="1">
        <f t="array" ref="M57">IFERROR(_FV(_FV(I57,"type"),"Average Price",TRUE)*L57,"")</f>
        <v/>
      </c>
      <c r="R57" s="17" t="str">
        <f t="shared" si="2"/>
        <v/>
      </c>
      <c r="S57" s="15" t="str">
        <f t="shared" si="3"/>
        <v/>
      </c>
      <c r="T57" s="35" t="str" cm="1">
        <f t="array" ref="T57">IFERROR(_FV(_FV(O57,"type"),"Average Price",TRUE)*S57,"")</f>
        <v/>
      </c>
    </row>
    <row r="58" spans="1:20" x14ac:dyDescent="0.3">
      <c r="D58" s="14"/>
      <c r="E58" s="14"/>
      <c r="F58" s="15" t="str">
        <f t="shared" si="0"/>
        <v/>
      </c>
      <c r="J58" s="14"/>
      <c r="K58" s="16"/>
      <c r="L58" s="15" t="str">
        <f t="shared" si="1"/>
        <v/>
      </c>
      <c r="M58" s="34" t="str" cm="1">
        <f t="array" ref="M58">IFERROR(_FV(_FV(I58,"type"),"Average Price",TRUE)*L58,"")</f>
        <v/>
      </c>
      <c r="R58" s="17" t="str">
        <f t="shared" si="2"/>
        <v/>
      </c>
      <c r="S58" s="15" t="str">
        <f t="shared" si="3"/>
        <v/>
      </c>
      <c r="T58" s="35" t="str" cm="1">
        <f t="array" ref="T58">IFERROR(_FV(_FV(O58,"type"),"Average Price",TRUE)*S58,"")</f>
        <v/>
      </c>
    </row>
    <row r="59" spans="1:20" x14ac:dyDescent="0.3">
      <c r="D59" s="14"/>
      <c r="E59" s="14"/>
      <c r="F59" s="15" t="str">
        <f t="shared" si="0"/>
        <v/>
      </c>
      <c r="J59" s="14"/>
      <c r="K59" s="16"/>
      <c r="L59" s="15" t="str">
        <f t="shared" si="1"/>
        <v/>
      </c>
      <c r="M59" s="34" t="str" cm="1">
        <f t="array" ref="M59">IFERROR(_FV(_FV(I59,"type"),"Average Price",TRUE)*L59,"")</f>
        <v/>
      </c>
      <c r="R59" s="17" t="str">
        <f t="shared" si="2"/>
        <v/>
      </c>
      <c r="S59" s="15" t="str">
        <f t="shared" si="3"/>
        <v/>
      </c>
      <c r="T59" s="35" t="str" cm="1">
        <f t="array" ref="T59">IFERROR(_FV(_FV(O59,"type"),"Average Price",TRUE)*S59,"")</f>
        <v/>
      </c>
    </row>
    <row r="60" spans="1:20" x14ac:dyDescent="0.3">
      <c r="D60" s="14"/>
      <c r="E60" s="14"/>
      <c r="F60" s="15" t="str">
        <f t="shared" si="0"/>
        <v/>
      </c>
      <c r="J60" s="14"/>
      <c r="K60" s="16"/>
      <c r="L60" s="15" t="str">
        <f t="shared" si="1"/>
        <v/>
      </c>
      <c r="M60" s="34" t="str" cm="1">
        <f t="array" ref="M60">IFERROR(_FV(_FV(I60,"type"),"Average Price",TRUE)*L60,"")</f>
        <v/>
      </c>
      <c r="R60" s="17" t="str">
        <f t="shared" si="2"/>
        <v/>
      </c>
      <c r="S60" s="15" t="str">
        <f t="shared" si="3"/>
        <v/>
      </c>
      <c r="T60" s="35" t="str" cm="1">
        <f t="array" ref="T60">IFERROR(_FV(_FV(O60,"type"),"Average Price",TRUE)*S60,"")</f>
        <v/>
      </c>
    </row>
    <row r="61" spans="1:20" x14ac:dyDescent="0.3">
      <c r="D61" s="14"/>
      <c r="E61" s="14"/>
      <c r="F61" s="15" t="str">
        <f t="shared" si="0"/>
        <v/>
      </c>
      <c r="J61" s="14"/>
      <c r="K61" s="16"/>
      <c r="L61" s="15" t="str">
        <f t="shared" si="1"/>
        <v/>
      </c>
      <c r="M61" s="34" t="str" cm="1">
        <f t="array" ref="M61">IFERROR(_FV(_FV(I61,"type"),"Average Price",TRUE)*L61,"")</f>
        <v/>
      </c>
      <c r="R61" s="17" t="str">
        <f t="shared" si="2"/>
        <v/>
      </c>
      <c r="S61" s="15" t="str">
        <f t="shared" si="3"/>
        <v/>
      </c>
      <c r="T61" s="35" t="str" cm="1">
        <f t="array" ref="T61">IFERROR(_FV(_FV(O61,"type"),"Average Price",TRUE)*S61,"")</f>
        <v/>
      </c>
    </row>
    <row r="62" spans="1:20" x14ac:dyDescent="0.3">
      <c r="D62" s="14"/>
      <c r="E62" s="14"/>
      <c r="F62" s="15" t="str">
        <f t="shared" si="0"/>
        <v/>
      </c>
      <c r="J62" s="14"/>
      <c r="K62" s="16"/>
      <c r="L62" s="15" t="str">
        <f t="shared" si="1"/>
        <v/>
      </c>
      <c r="M62" s="34" t="str" cm="1">
        <f t="array" ref="M62">IFERROR(_FV(_FV(I62,"type"),"Average Price",TRUE)*L62,"")</f>
        <v/>
      </c>
      <c r="R62" s="17" t="str">
        <f t="shared" si="2"/>
        <v/>
      </c>
      <c r="S62" s="15" t="str">
        <f t="shared" si="3"/>
        <v/>
      </c>
      <c r="T62" s="35" t="str" cm="1">
        <f t="array" ref="T62">IFERROR(_FV(_FV(O62,"type"),"Average Price",TRUE)*S62,"")</f>
        <v/>
      </c>
    </row>
    <row r="63" spans="1:20" ht="20.399999999999999" customHeight="1" x14ac:dyDescent="0.3">
      <c r="A63" s="258" t="s">
        <v>71</v>
      </c>
      <c r="B63" s="259"/>
      <c r="C63" s="18">
        <v>10</v>
      </c>
      <c r="D63" s="24" t="s">
        <v>63</v>
      </c>
      <c r="H63" s="5"/>
    </row>
    <row r="64" spans="1:20" x14ac:dyDescent="0.3">
      <c r="A64" s="23"/>
      <c r="B64" s="22"/>
      <c r="C64" s="21"/>
      <c r="H64" s="5"/>
    </row>
    <row r="65" spans="1:20" x14ac:dyDescent="0.3">
      <c r="A65" s="23"/>
      <c r="B65" s="22"/>
      <c r="C65" s="21"/>
      <c r="H65" s="5"/>
    </row>
    <row r="66" spans="1:20" x14ac:dyDescent="0.3">
      <c r="A66" s="49" t="s">
        <v>73</v>
      </c>
      <c r="B66" s="4" t="e" cm="1" vm="155">
        <f t="array" ref="B66">_xldudf_EVEONLINE_INVENTORYSEARCH(A63,1)</f>
        <v>#VALUE!</v>
      </c>
      <c r="C66" s="19" cm="1">
        <f t="array" ref="C66">_FV(B69,"quantity")*C63</f>
        <v>50000</v>
      </c>
    </row>
    <row r="67" spans="1:20" x14ac:dyDescent="0.3">
      <c r="B67" s="4" t="s">
        <v>323</v>
      </c>
      <c r="C67" s="38" cm="1">
        <f t="array" ref="C67">_FV(B66,"Average Price",TRUE)*C$1</f>
        <v>1175.1199999999999</v>
      </c>
      <c r="E67" s="7" t="s">
        <v>59</v>
      </c>
      <c r="F67" s="36">
        <f>SUM(G75:G164)</f>
        <v>23612566.899999999</v>
      </c>
      <c r="G67" s="7" t="s">
        <v>60</v>
      </c>
      <c r="H67" s="7"/>
      <c r="I67" s="7"/>
      <c r="J67" s="7"/>
      <c r="K67" s="7" t="s">
        <v>59</v>
      </c>
      <c r="L67" s="36">
        <f>SUM(M75:M164)</f>
        <v>96351489.5</v>
      </c>
      <c r="M67" s="7" t="s">
        <v>60</v>
      </c>
      <c r="O67" s="7"/>
      <c r="P67" s="7"/>
      <c r="Q67" s="7" t="s">
        <v>59</v>
      </c>
      <c r="R67" s="36">
        <f>SUM(T75:T164)</f>
        <v>199957558</v>
      </c>
      <c r="S67" s="7" t="s">
        <v>60</v>
      </c>
      <c r="T67" s="7"/>
    </row>
    <row r="68" spans="1:20" x14ac:dyDescent="0.3">
      <c r="B68" s="4" t="e" cm="1" vm="156">
        <f t="array" ref="B68">_xldudf_EVEONLINE_BLUEPRINT(_FV(_xldudf_EVEONLINE_INVENTORYSEARCH(A63,TRUE),"id"))</f>
        <v>#VALUE!</v>
      </c>
      <c r="E68" s="7" t="s">
        <v>61</v>
      </c>
      <c r="F68" s="37">
        <f>F67/C66</f>
        <v>472.25133799999998</v>
      </c>
      <c r="G68" s="7" t="s">
        <v>60</v>
      </c>
      <c r="H68" s="7"/>
      <c r="I68" s="7"/>
      <c r="J68" s="7"/>
      <c r="K68" s="7" t="s">
        <v>61</v>
      </c>
      <c r="L68" s="37">
        <f>L67/C66</f>
        <v>1927.02979</v>
      </c>
      <c r="M68" s="7" t="s">
        <v>60</v>
      </c>
      <c r="O68" s="7"/>
      <c r="P68" s="7"/>
      <c r="Q68" s="7" t="s">
        <v>61</v>
      </c>
      <c r="R68" s="37">
        <f>(R67+3%)/C66</f>
        <v>3999.1511605999999</v>
      </c>
      <c r="S68" s="7" t="s">
        <v>60</v>
      </c>
      <c r="T68" s="7"/>
    </row>
    <row r="69" spans="1:20" x14ac:dyDescent="0.3">
      <c r="B69" s="4" t="e" cm="1" vm="157">
        <f t="array" ref="B69">_FV(B70,"products")</f>
        <v>#VALUE!</v>
      </c>
      <c r="E69" s="7"/>
      <c r="F69" s="7"/>
      <c r="G69" s="7"/>
      <c r="H69" s="7"/>
      <c r="I69" s="7"/>
      <c r="J69" s="7"/>
      <c r="K69" s="8"/>
      <c r="L69" s="8"/>
      <c r="M69" s="7"/>
      <c r="O69" s="7"/>
      <c r="P69" s="7"/>
      <c r="Q69" s="8"/>
      <c r="R69" s="8"/>
      <c r="S69" s="7"/>
      <c r="T69" s="7"/>
    </row>
    <row r="70" spans="1:20" x14ac:dyDescent="0.3">
      <c r="B70" s="4" t="e" cm="1" vm="158">
        <f t="array" ref="B70">_xldudf_EVEONLINE_BLUEPRINT_EXPLOSION(_FV(B66,"id"))</f>
        <v>#VALUE!</v>
      </c>
      <c r="I70" s="9"/>
      <c r="J70" s="9"/>
      <c r="K70" s="8"/>
      <c r="L70" s="8"/>
      <c r="M70" s="9"/>
      <c r="O70" s="7"/>
      <c r="T70" s="10"/>
    </row>
    <row r="71" spans="1:20" x14ac:dyDescent="0.3">
      <c r="G71" s="11"/>
      <c r="M71" s="11"/>
      <c r="T71" s="12"/>
    </row>
    <row r="72" spans="1:20" s="13" customFormat="1" ht="15.6" x14ac:dyDescent="0.3">
      <c r="B72" s="255" t="str">
        <f>"Assembly  [ "&amp;COUNTA(_xlfn.ANCHORARRAY(B75))&amp;" ]"</f>
        <v>Assembly  [ 5 ]</v>
      </c>
      <c r="C72" s="256"/>
      <c r="D72" s="256"/>
      <c r="E72" s="256"/>
      <c r="F72" s="256"/>
      <c r="G72" s="257"/>
      <c r="I72" s="255" t="str">
        <f>"Production  [ "&amp;COUNTA(_xlfn.ANCHORARRAY(I75))&amp;" ]"</f>
        <v>Production  [ 16 ]</v>
      </c>
      <c r="J72" s="256"/>
      <c r="K72" s="256"/>
      <c r="L72" s="256"/>
      <c r="M72" s="257"/>
      <c r="N72" s="46"/>
      <c r="O72" s="255" t="str">
        <f>"Mining  &amp; Planetory  [ "&amp;COUNTA(_xlfn.ANCHORARRAY(O75))&amp;" ]"</f>
        <v>Mining  &amp; Planetory  [ 31 ]</v>
      </c>
      <c r="P72" s="256"/>
      <c r="Q72" s="256"/>
      <c r="R72" s="256"/>
      <c r="S72" s="256"/>
      <c r="T72" s="257"/>
    </row>
    <row r="73" spans="1:20" s="13" customFormat="1" ht="4.8" customHeight="1" x14ac:dyDescent="0.3">
      <c r="N73" s="46"/>
    </row>
    <row r="74" spans="1:20" s="24" customFormat="1" x14ac:dyDescent="0.3">
      <c r="A74" s="40"/>
      <c r="B74" s="28" t="s">
        <v>67</v>
      </c>
      <c r="C74" s="29" t="s">
        <v>32</v>
      </c>
      <c r="D74" s="30" t="s">
        <v>35</v>
      </c>
      <c r="E74" s="30" t="s">
        <v>29</v>
      </c>
      <c r="F74" s="30" t="s">
        <v>36</v>
      </c>
      <c r="G74" s="31" t="s">
        <v>33</v>
      </c>
      <c r="I74" s="32" t="s">
        <v>0</v>
      </c>
      <c r="J74" s="30" t="s">
        <v>35</v>
      </c>
      <c r="K74" s="30" t="s">
        <v>29</v>
      </c>
      <c r="L74" s="30" t="s">
        <v>36</v>
      </c>
      <c r="M74" s="31" t="s">
        <v>33</v>
      </c>
      <c r="N74" s="47"/>
      <c r="O74" s="32" t="s">
        <v>1</v>
      </c>
      <c r="P74" s="30" t="s">
        <v>2</v>
      </c>
      <c r="Q74" s="30" t="s">
        <v>34</v>
      </c>
      <c r="R74" s="33" t="s">
        <v>58</v>
      </c>
      <c r="S74" s="32" t="s">
        <v>30</v>
      </c>
      <c r="T74" s="31" t="s">
        <v>33</v>
      </c>
    </row>
    <row r="75" spans="1:20" x14ac:dyDescent="0.3">
      <c r="A75" s="41"/>
      <c r="B75" s="4" t="e" cm="1" vm="159">
        <f t="array" ref="B75:B79">_FV(_FV(B68,"manufacturing"),"materials")</f>
        <v>#VALUE!</v>
      </c>
      <c r="C75" s="4" t="e" cm="1" vm="8">
        <f t="array" ref="C75">IFERROR(_xldudf_EVEONLINE_CATEGORY(_FV(B75,"type_category_id")),"")</f>
        <v>#VALUE!</v>
      </c>
      <c r="D75" s="14" cm="1">
        <f t="array" ref="D75:D79">(_FV(_xlfn.ANCHORARRAY(B75),"quantity"))*C$63</f>
        <v>180</v>
      </c>
      <c r="E75" s="14" cm="1">
        <f t="array" ref="E75:E79">IFERROR(VLOOKUP(TRIM(_FV(_FV(_xlfn.ANCHORARRAY(B75),"type"),"name")),AssetsInMyArea!A:B,2,0),0)</f>
        <v>0</v>
      </c>
      <c r="F75" s="15">
        <f>IF(ISBLANK(D75),"",IF(E75-D75&lt;0,D75-E75,"OK"))</f>
        <v>180</v>
      </c>
      <c r="G75" s="34" cm="1">
        <f t="array" ref="G75">IFERROR(_FV(_FV(B75,"type"),"Average Price",TRUE)*F75,"")</f>
        <v>237335.4</v>
      </c>
      <c r="H75" s="10"/>
      <c r="I75" s="4" t="e" cm="1" vm="160">
        <f t="array" ref="I75:I90">_FV(_xldudf_EVEONLINE_BLUEPRINT_EXPLOSION(_FV(B66,"id")),"components")</f>
        <v>#VALUE!</v>
      </c>
      <c r="J75" s="14" cm="1">
        <f t="array" ref="J75:J90">(_FV(_xlfn.ANCHORARRAY(I75),"quantity"))*C$63</f>
        <v>1000</v>
      </c>
      <c r="K75" s="16" cm="1">
        <f t="array" ref="K75:K90">IFERROR(VLOOKUP(TRIM(_FV(_FV(_xlfn.ANCHORARRAY(I75),"type"),"name")),AssetsInMyArea!A:B,2,0),0)</f>
        <v>0</v>
      </c>
      <c r="L75" s="15">
        <f>IF(ISBLANK(J75),"",IF(K75-J75&lt;0,J75-K75,"OK"))</f>
        <v>1000</v>
      </c>
      <c r="M75" s="34" cm="1">
        <f t="array" ref="M75">IFERROR(_FV(_FV(I75,"type"),"Average Price",TRUE)*L75,"")</f>
        <v>8276959.9999999991</v>
      </c>
      <c r="O75" s="4" t="e" cm="1" vm="5">
        <f t="array" ref="O75:O105">_FV(_xldudf_EVEONLINE_BLUEPRINT_EXPLOSION(_FV(B66,"id")),"materials")</f>
        <v>#VALUE!</v>
      </c>
      <c r="P75" s="4" cm="1">
        <f t="array" ref="P75:P105">_FV(_xlfn.ANCHORARRAY(O75),"quantity")*C$63</f>
        <v>1000</v>
      </c>
      <c r="Q75" s="16" cm="1">
        <f t="array" ref="Q75:Q105">IFERROR(VLOOKUP(TRIM(_FV(_FV(_xlfn.ANCHORARRAY(O75),"type"),"name")),AssetsInMyArea!A:B,2,0),0)</f>
        <v>0</v>
      </c>
      <c r="R75" s="17" t="str">
        <f>IFERROR(IF(S75&lt;&gt;"OK","",P75/Q75),"")</f>
        <v/>
      </c>
      <c r="S75" s="15">
        <f>IF(N75="x","OK",IF(ISBLANK(P75),"",IF(Q75-P75&lt;0,P75-Q75,"OK")))</f>
        <v>1000</v>
      </c>
      <c r="T75" s="35" cm="1">
        <f t="array" ref="T75">IFERROR(_FV(_FV(O75,"type"),"Average Price",TRUE)*S75,"")</f>
        <v>1810120</v>
      </c>
    </row>
    <row r="76" spans="1:20" x14ac:dyDescent="0.3">
      <c r="B76" s="4" t="e" vm="161">
        <v>#VALUE!</v>
      </c>
      <c r="C76" s="4" t="e" cm="1" vm="12">
        <f t="array" ref="C76">IFERROR(_xldudf_EVEONLINE_CATEGORY(_FV(B76,"type_category_id")),"")</f>
        <v>#VALUE!</v>
      </c>
      <c r="D76" s="14">
        <v>10</v>
      </c>
      <c r="E76" s="14">
        <v>0</v>
      </c>
      <c r="F76" s="15">
        <f t="shared" ref="F76:F116" si="4">IF(ISBLANK(D76),"",IF(E76-D76&lt;0,D76-E76,"OK"))</f>
        <v>10</v>
      </c>
      <c r="G76" s="34" cm="1">
        <f t="array" ref="G76">IFERROR(_FV(_FV(B76,"type"),"Average Price",TRUE)*F76,"")</f>
        <v>9032.1</v>
      </c>
      <c r="H76" s="10"/>
      <c r="I76" s="4" t="e" vm="162">
        <v>#VALUE!</v>
      </c>
      <c r="J76" s="14">
        <v>140</v>
      </c>
      <c r="K76" s="16">
        <v>0</v>
      </c>
      <c r="L76" s="15">
        <f t="shared" ref="L76:L116" si="5">IF(ISBLANK(J76),"",IF(K76-J76&lt;0,J76-K76,"OK"))</f>
        <v>140</v>
      </c>
      <c r="M76" s="34" cm="1">
        <f t="array" ref="M76">IFERROR(_FV(_FV(I76,"type"),"Average Price",TRUE)*L76,"")</f>
        <v>3047461.2</v>
      </c>
      <c r="O76" s="4" t="e" vm="163">
        <v>#VALUE!</v>
      </c>
      <c r="P76" s="4">
        <v>1000</v>
      </c>
      <c r="Q76" s="16">
        <v>0</v>
      </c>
      <c r="R76" s="17" t="str">
        <f t="shared" ref="R76:R116" si="6">IFERROR(IF(S76&lt;&gt;"OK","",P76/Q76),"")</f>
        <v/>
      </c>
      <c r="S76" s="15">
        <f t="shared" ref="S76:S105" si="7">IF(N76="x","OK",IF(ISBLANK(P76),"",IF(Q76-P76&lt;0,P76-Q76,"OK")))</f>
        <v>1000</v>
      </c>
      <c r="T76" s="35" cm="1">
        <f t="array" ref="T76">IFERROR(_FV(_FV(O76,"type"),"Average Price",TRUE)*S76,"")</f>
        <v>8833420</v>
      </c>
    </row>
    <row r="77" spans="1:20" x14ac:dyDescent="0.3">
      <c r="B77" s="4" t="e" vm="164">
        <v>#VALUE!</v>
      </c>
      <c r="C77" s="4" t="e" cm="1" vm="12">
        <f t="array" ref="C77">IFERROR(_xldudf_EVEONLINE_CATEGORY(_FV(B77,"type_category_id")),"")</f>
        <v>#VALUE!</v>
      </c>
      <c r="D77" s="14">
        <v>140</v>
      </c>
      <c r="E77" s="14">
        <v>0</v>
      </c>
      <c r="F77" s="15">
        <f t="shared" si="4"/>
        <v>140</v>
      </c>
      <c r="G77" s="34" cm="1">
        <f t="array" ref="G77">IFERROR(_FV(_FV(B77,"type"),"Average Price",TRUE)*F77,"")</f>
        <v>3047461.2</v>
      </c>
      <c r="H77" s="10"/>
      <c r="I77" s="4" t="e" vm="21">
        <v>#VALUE!</v>
      </c>
      <c r="J77" s="14">
        <v>50</v>
      </c>
      <c r="K77" s="16">
        <v>0</v>
      </c>
      <c r="L77" s="15">
        <f t="shared" si="5"/>
        <v>50</v>
      </c>
      <c r="M77" s="34" cm="1">
        <f t="array" ref="M77">IFERROR(_FV(_FV(I77,"type"),"Average Price",TRUE)*L77,"")</f>
        <v>867992.49999999988</v>
      </c>
      <c r="O77" s="4" t="e" vm="9">
        <v>#VALUE!</v>
      </c>
      <c r="P77" s="4">
        <v>1000</v>
      </c>
      <c r="Q77" s="16">
        <v>0</v>
      </c>
      <c r="R77" s="17" t="str">
        <f t="shared" si="6"/>
        <v/>
      </c>
      <c r="S77" s="15">
        <f t="shared" si="7"/>
        <v>1000</v>
      </c>
      <c r="T77" s="35" cm="1">
        <f t="array" ref="T77">IFERROR(_FV(_FV(O77,"type"),"Average Price",TRUE)*S77,"")</f>
        <v>6031600</v>
      </c>
    </row>
    <row r="78" spans="1:20" x14ac:dyDescent="0.3">
      <c r="B78" s="4" t="e" vm="165">
        <v>#VALUE!</v>
      </c>
      <c r="C78" s="4" t="e" cm="1" vm="16">
        <f t="array" ref="C78">IFERROR(_xldudf_EVEONLINE_CATEGORY(_FV(B78,"type_category_id")),"")</f>
        <v>#VALUE!</v>
      </c>
      <c r="D78" s="14">
        <v>1260</v>
      </c>
      <c r="E78" s="14">
        <v>0</v>
      </c>
      <c r="F78" s="15">
        <f t="shared" si="4"/>
        <v>1260</v>
      </c>
      <c r="G78" s="34" cm="1">
        <f t="array" ref="G78">IFERROR(_FV(_FV(B78,"type"),"Average Price",TRUE)*F78,"")</f>
        <v>16463021.399999999</v>
      </c>
      <c r="H78" s="10"/>
      <c r="I78" s="4" t="e" vm="24">
        <v>#VALUE!</v>
      </c>
      <c r="J78" s="14">
        <v>50</v>
      </c>
      <c r="K78" s="16">
        <v>0</v>
      </c>
      <c r="L78" s="15">
        <f t="shared" si="5"/>
        <v>50</v>
      </c>
      <c r="M78" s="34" cm="1">
        <f t="array" ref="M78">IFERROR(_FV(_FV(I78,"type"),"Average Price",TRUE)*L78,"")</f>
        <v>837628.00000000012</v>
      </c>
      <c r="O78" s="4" t="e" vm="17">
        <v>#VALUE!</v>
      </c>
      <c r="P78" s="4">
        <v>360</v>
      </c>
      <c r="Q78" s="16">
        <v>0</v>
      </c>
      <c r="R78" s="17" t="str">
        <f t="shared" si="6"/>
        <v/>
      </c>
      <c r="S78" s="15">
        <f t="shared" si="7"/>
        <v>360</v>
      </c>
      <c r="T78" s="35" cm="1">
        <f t="array" ref="T78">IFERROR(_FV(_FV(O78,"type"),"Average Price",TRUE)*S78,"")</f>
        <v>3866436</v>
      </c>
    </row>
    <row r="79" spans="1:20" x14ac:dyDescent="0.3">
      <c r="B79" s="4" t="e" vm="166">
        <v>#VALUE!</v>
      </c>
      <c r="C79" s="4" t="e" cm="1" vm="8">
        <f t="array" ref="C79">IFERROR(_xldudf_EVEONLINE_CATEGORY(_FV(B79,"type_category_id")),"")</f>
        <v>#VALUE!</v>
      </c>
      <c r="D79" s="14">
        <v>80</v>
      </c>
      <c r="E79" s="14">
        <v>0</v>
      </c>
      <c r="F79" s="15">
        <f t="shared" si="4"/>
        <v>80</v>
      </c>
      <c r="G79" s="34" cm="1">
        <f t="array" ref="G79">IFERROR(_FV(_FV(B79,"type"),"Average Price",TRUE)*F79,"")</f>
        <v>3855716.8</v>
      </c>
      <c r="H79" s="10"/>
      <c r="I79" s="4" t="e" vm="167">
        <v>#VALUE!</v>
      </c>
      <c r="J79" s="14">
        <v>280</v>
      </c>
      <c r="K79" s="16">
        <v>0</v>
      </c>
      <c r="L79" s="15">
        <f t="shared" si="5"/>
        <v>280</v>
      </c>
      <c r="M79" s="34" cm="1">
        <f t="array" ref="M79">IFERROR(_FV(_FV(I79,"type"),"Average Price",TRUE)*L79,"")</f>
        <v>1038486.4</v>
      </c>
      <c r="O79" s="4" t="e" vm="23">
        <v>#VALUE!</v>
      </c>
      <c r="P79" s="4">
        <v>160</v>
      </c>
      <c r="Q79" s="16">
        <v>0</v>
      </c>
      <c r="R79" s="17" t="str">
        <f t="shared" si="6"/>
        <v/>
      </c>
      <c r="S79" s="15">
        <f t="shared" si="7"/>
        <v>160</v>
      </c>
      <c r="T79" s="35" cm="1">
        <f t="array" ref="T79">IFERROR(_FV(_FV(O79,"type"),"Average Price",TRUE)*S79,"")</f>
        <v>1945409.5999999999</v>
      </c>
    </row>
    <row r="80" spans="1:20" x14ac:dyDescent="0.3">
      <c r="C80" s="4" t="str" cm="1">
        <f t="array" ref="C80">IFERROR(_xldudf_EVEONLINE_CATEGORY(_FV(B80,"type_category_id")),"")</f>
        <v/>
      </c>
      <c r="D80" s="14"/>
      <c r="E80" s="14"/>
      <c r="F80" s="15" t="str">
        <f t="shared" si="4"/>
        <v/>
      </c>
      <c r="G80" s="34" t="str" cm="1">
        <f t="array" ref="G80">IFERROR(_FV(_FV(B80,"type"),"Average Price",TRUE)*F80,"")</f>
        <v/>
      </c>
      <c r="H80" s="10"/>
      <c r="I80" s="4" t="e" vm="168">
        <v>#VALUE!</v>
      </c>
      <c r="J80" s="14">
        <v>1000</v>
      </c>
      <c r="K80" s="16">
        <v>0</v>
      </c>
      <c r="L80" s="15">
        <f t="shared" si="5"/>
        <v>1000</v>
      </c>
      <c r="M80" s="34" cm="1">
        <f t="array" ref="M80">IFERROR(_FV(_FV(I80,"type"),"Average Price",TRUE)*L80,"")</f>
        <v>40214190</v>
      </c>
      <c r="O80" s="4" t="e" vm="169">
        <v>#VALUE!</v>
      </c>
      <c r="P80" s="4">
        <v>2000</v>
      </c>
      <c r="Q80" s="16">
        <v>0</v>
      </c>
      <c r="R80" s="17" t="str">
        <f t="shared" si="6"/>
        <v/>
      </c>
      <c r="S80" s="15">
        <f t="shared" si="7"/>
        <v>2000</v>
      </c>
      <c r="T80" s="35" cm="1">
        <f t="array" ref="T80">IFERROR(_FV(_FV(O80,"type"),"Average Price",TRUE)*S80,"")</f>
        <v>3646120</v>
      </c>
    </row>
    <row r="81" spans="1:20" x14ac:dyDescent="0.3">
      <c r="C81" s="4" t="str" cm="1">
        <f t="array" ref="C81">IFERROR(_xldudf_EVEONLINE_CATEGORY(_FV(B81,"type_category_id")),"")</f>
        <v/>
      </c>
      <c r="D81" s="14"/>
      <c r="E81" s="14"/>
      <c r="F81" s="15" t="str">
        <f t="shared" si="4"/>
        <v/>
      </c>
      <c r="G81" s="34" t="str" cm="1">
        <f t="array" ref="G81">IFERROR(_FV(_FV(B81,"type"),"Average Price",TRUE)*F81,"")</f>
        <v/>
      </c>
      <c r="H81" s="10"/>
      <c r="I81" s="4" t="e" vm="32">
        <v>#VALUE!</v>
      </c>
      <c r="J81" s="14">
        <v>50</v>
      </c>
      <c r="K81" s="16">
        <v>0</v>
      </c>
      <c r="L81" s="15">
        <f t="shared" si="5"/>
        <v>50</v>
      </c>
      <c r="M81" s="34" cm="1">
        <f t="array" ref="M81">IFERROR(_FV(_FV(I81,"type"),"Average Price",TRUE)*L81,"")</f>
        <v>854704.00000000012</v>
      </c>
      <c r="O81" s="4" t="e" vm="31">
        <v>#VALUE!</v>
      </c>
      <c r="P81" s="4">
        <v>1000</v>
      </c>
      <c r="Q81" s="16">
        <v>0</v>
      </c>
      <c r="R81" s="17" t="str">
        <f t="shared" si="6"/>
        <v/>
      </c>
      <c r="S81" s="15">
        <f t="shared" si="7"/>
        <v>1000</v>
      </c>
      <c r="T81" s="35" cm="1">
        <f t="array" ref="T81">IFERROR(_FV(_FV(O81,"type"),"Average Price",TRUE)*S81,"")</f>
        <v>19935280</v>
      </c>
    </row>
    <row r="82" spans="1:20" x14ac:dyDescent="0.3">
      <c r="C82" s="4" t="str" cm="1">
        <f t="array" ref="C82">IFERROR(_xldudf_EVEONLINE_CATEGORY(_FV(B82,"type_category_id")),"")</f>
        <v/>
      </c>
      <c r="D82" s="14"/>
      <c r="E82" s="14"/>
      <c r="F82" s="15" t="str">
        <f t="shared" si="4"/>
        <v/>
      </c>
      <c r="G82" s="34" t="str" cm="1">
        <f t="array" ref="G82">IFERROR(_FV(_FV(B82,"type"),"Average Price",TRUE)*F82,"")</f>
        <v/>
      </c>
      <c r="H82" s="10"/>
      <c r="I82" s="4" t="e" vm="34">
        <v>#VALUE!</v>
      </c>
      <c r="J82" s="14">
        <v>50</v>
      </c>
      <c r="K82" s="16">
        <v>0</v>
      </c>
      <c r="L82" s="15">
        <f t="shared" si="5"/>
        <v>50</v>
      </c>
      <c r="M82" s="34" cm="1">
        <f t="array" ref="M82">IFERROR(_FV(_FV(I82,"type"),"Average Price",TRUE)*L82,"")</f>
        <v>829459.49999999988</v>
      </c>
      <c r="O82" s="4" t="e" vm="33">
        <v>#VALUE!</v>
      </c>
      <c r="P82" s="4">
        <v>6800</v>
      </c>
      <c r="Q82" s="16">
        <v>0</v>
      </c>
      <c r="R82" s="17" t="str">
        <f t="shared" si="6"/>
        <v/>
      </c>
      <c r="S82" s="15">
        <f t="shared" si="7"/>
        <v>6800</v>
      </c>
      <c r="T82" s="35" cm="1">
        <f t="array" ref="T82">IFERROR(_FV(_FV(O82,"type"),"Average Price",TRUE)*S82,"")</f>
        <v>882980</v>
      </c>
    </row>
    <row r="83" spans="1:20" x14ac:dyDescent="0.3">
      <c r="A83" s="42"/>
      <c r="C83" s="4" t="str" cm="1">
        <f t="array" ref="C83">IFERROR(_xldudf_EVEONLINE_CATEGORY(_FV(B83,"type_category_id")),"")</f>
        <v/>
      </c>
      <c r="D83" s="14"/>
      <c r="E83" s="14"/>
      <c r="F83" s="15" t="str">
        <f t="shared" si="4"/>
        <v/>
      </c>
      <c r="G83" s="34" t="str" cm="1">
        <f t="array" ref="G83">IFERROR(_FV(_FV(B83,"type"),"Average Price",TRUE)*F83,"")</f>
        <v/>
      </c>
      <c r="H83" s="10"/>
      <c r="I83" s="4" t="e" vm="170">
        <v>#VALUE!</v>
      </c>
      <c r="J83" s="14">
        <v>180</v>
      </c>
      <c r="K83" s="16">
        <v>0</v>
      </c>
      <c r="L83" s="15">
        <f t="shared" si="5"/>
        <v>180</v>
      </c>
      <c r="M83" s="34" cm="1">
        <f t="array" ref="M83">IFERROR(_FV(_FV(I83,"type"),"Average Price",TRUE)*L83,"")</f>
        <v>237335.4</v>
      </c>
      <c r="O83" s="4" t="e" vm="35">
        <v>#VALUE!</v>
      </c>
      <c r="P83" s="4">
        <v>4500</v>
      </c>
      <c r="Q83" s="16">
        <v>0</v>
      </c>
      <c r="R83" s="17" t="str">
        <f t="shared" si="6"/>
        <v/>
      </c>
      <c r="S83" s="15">
        <f t="shared" si="7"/>
        <v>4500</v>
      </c>
      <c r="T83" s="35" cm="1">
        <f t="array" ref="T83">IFERROR(_FV(_FV(O83,"type"),"Average Price",TRUE)*S83,"")</f>
        <v>2461095</v>
      </c>
    </row>
    <row r="84" spans="1:20" x14ac:dyDescent="0.3">
      <c r="A84" s="43"/>
      <c r="C84" s="4" t="str" cm="1">
        <f t="array" ref="C84">IFERROR(_xldudf_EVEONLINE_CATEGORY(_FV(B84,"type_category_id")),"")</f>
        <v/>
      </c>
      <c r="D84" s="14"/>
      <c r="E84" s="14"/>
      <c r="F84" s="15" t="str">
        <f t="shared" si="4"/>
        <v/>
      </c>
      <c r="G84" s="34" t="str" cm="1">
        <f t="array" ref="G84">IFERROR(_FV(_FV(B84,"type"),"Average Price",TRUE)*F84,"")</f>
        <v/>
      </c>
      <c r="H84" s="10"/>
      <c r="I84" s="4" t="e" vm="36">
        <v>#VALUE!</v>
      </c>
      <c r="J84" s="14">
        <v>1000</v>
      </c>
      <c r="K84" s="16">
        <v>0</v>
      </c>
      <c r="L84" s="15">
        <f t="shared" si="5"/>
        <v>1000</v>
      </c>
      <c r="M84" s="34" cm="1">
        <f t="array" ref="M84">IFERROR(_FV(_FV(I84,"type"),"Average Price",TRUE)*L84,"")</f>
        <v>10322160</v>
      </c>
      <c r="O84" s="4" t="e" vm="39">
        <v>#VALUE!</v>
      </c>
      <c r="P84" s="4">
        <v>4500</v>
      </c>
      <c r="Q84" s="16">
        <v>0</v>
      </c>
      <c r="R84" s="17" t="str">
        <f t="shared" si="6"/>
        <v/>
      </c>
      <c r="S84" s="15">
        <f t="shared" si="7"/>
        <v>4500</v>
      </c>
      <c r="T84" s="35" cm="1">
        <f t="array" ref="T84">IFERROR(_FV(_FV(O84,"type"),"Average Price",TRUE)*S84,"")</f>
        <v>2089575</v>
      </c>
    </row>
    <row r="85" spans="1:20" x14ac:dyDescent="0.3">
      <c r="A85" s="43"/>
      <c r="C85" s="4" t="str" cm="1">
        <f t="array" ref="C85">IFERROR(_xldudf_EVEONLINE_CATEGORY(_FV(B85,"type_category_id")),"")</f>
        <v/>
      </c>
      <c r="D85" s="14"/>
      <c r="E85" s="14"/>
      <c r="F85" s="15" t="str">
        <f t="shared" si="4"/>
        <v/>
      </c>
      <c r="G85" s="34" t="str" cm="1">
        <f t="array" ref="G85">IFERROR(_FV(_FV(B85,"type"),"Average Price",TRUE)*F85,"")</f>
        <v/>
      </c>
      <c r="H85" s="10"/>
      <c r="I85" s="4" t="e" vm="171">
        <v>#VALUE!</v>
      </c>
      <c r="J85" s="14">
        <v>10</v>
      </c>
      <c r="K85" s="16">
        <v>0</v>
      </c>
      <c r="L85" s="15">
        <f t="shared" si="5"/>
        <v>10</v>
      </c>
      <c r="M85" s="34" cm="1">
        <f t="array" ref="M85">IFERROR(_FV(_FV(I85,"type"),"Average Price",TRUE)*L85,"")</f>
        <v>9032.1</v>
      </c>
      <c r="O85" s="4" t="e" vm="41">
        <v>#VALUE!</v>
      </c>
      <c r="P85" s="4">
        <v>820</v>
      </c>
      <c r="Q85" s="16">
        <v>0</v>
      </c>
      <c r="R85" s="17" t="str">
        <f t="shared" si="6"/>
        <v/>
      </c>
      <c r="S85" s="15">
        <f t="shared" si="7"/>
        <v>820</v>
      </c>
      <c r="T85" s="35" cm="1">
        <f t="array" ref="T85">IFERROR(_FV(_FV(O85,"type"),"Average Price",TRUE)*S85,"")</f>
        <v>352690.2</v>
      </c>
    </row>
    <row r="86" spans="1:20" x14ac:dyDescent="0.3">
      <c r="A86" s="43"/>
      <c r="C86" s="4" t="str" cm="1">
        <f t="array" ref="C86">IFERROR(_xldudf_EVEONLINE_CATEGORY(_FV(B86,"type_category_id")),"")</f>
        <v/>
      </c>
      <c r="D86" s="14"/>
      <c r="E86" s="14"/>
      <c r="F86" s="15" t="str">
        <f t="shared" si="4"/>
        <v/>
      </c>
      <c r="G86" s="34" t="str" cm="1">
        <f t="array" ref="G86">IFERROR(_FV(_FV(B86,"type"),"Average Price",TRUE)*F86,"")</f>
        <v/>
      </c>
      <c r="I86" s="4" t="e" vm="40">
        <v>#VALUE!</v>
      </c>
      <c r="J86" s="14">
        <v>1000</v>
      </c>
      <c r="K86" s="16">
        <v>0</v>
      </c>
      <c r="L86" s="15">
        <f t="shared" si="5"/>
        <v>1000</v>
      </c>
      <c r="M86" s="34" cm="1">
        <f t="array" ref="M86">IFERROR(_FV(_FV(I86,"type"),"Average Price",TRUE)*L86,"")</f>
        <v>9605640</v>
      </c>
      <c r="O86" s="4" t="e" vm="43">
        <v>#VALUE!</v>
      </c>
      <c r="P86" s="4">
        <v>14000</v>
      </c>
      <c r="Q86" s="16">
        <v>0</v>
      </c>
      <c r="R86" s="17" t="str">
        <f t="shared" si="6"/>
        <v/>
      </c>
      <c r="S86" s="15">
        <f t="shared" si="7"/>
        <v>14000</v>
      </c>
      <c r="T86" s="35" cm="1">
        <f t="array" ref="T86">IFERROR(_FV(_FV(O86,"type"),"Average Price",TRUE)*S86,"")</f>
        <v>2251900</v>
      </c>
    </row>
    <row r="87" spans="1:20" x14ac:dyDescent="0.3">
      <c r="C87" s="4" t="str" cm="1">
        <f t="array" ref="C87">IFERROR(_xldudf_EVEONLINE_CATEGORY(_FV(B87,"type_category_id")),"")</f>
        <v/>
      </c>
      <c r="D87" s="14"/>
      <c r="E87" s="14"/>
      <c r="F87" s="15" t="str">
        <f t="shared" si="4"/>
        <v/>
      </c>
      <c r="G87" s="34" t="str" cm="1">
        <f t="array" ref="G87">IFERROR(_FV(_FV(B87,"type"),"Average Price",TRUE)*F87,"")</f>
        <v/>
      </c>
      <c r="I87" s="4" t="e" vm="172">
        <v>#VALUE!</v>
      </c>
      <c r="J87" s="14">
        <v>1000</v>
      </c>
      <c r="K87" s="16">
        <v>0</v>
      </c>
      <c r="L87" s="15">
        <f t="shared" si="5"/>
        <v>1000</v>
      </c>
      <c r="M87" s="34" cm="1">
        <f t="array" ref="M87">IFERROR(_FV(_FV(I87,"type"),"Average Price",TRUE)*L87,"")</f>
        <v>2601860</v>
      </c>
      <c r="O87" s="4" t="e" vm="45">
        <v>#VALUE!</v>
      </c>
      <c r="P87" s="4">
        <v>160</v>
      </c>
      <c r="Q87" s="16">
        <v>0</v>
      </c>
      <c r="R87" s="17" t="str">
        <f t="shared" si="6"/>
        <v/>
      </c>
      <c r="S87" s="15">
        <f t="shared" si="7"/>
        <v>160</v>
      </c>
      <c r="T87" s="35" cm="1">
        <f t="array" ref="T87">IFERROR(_FV(_FV(O87,"type"),"Average Price",TRUE)*S87,"")</f>
        <v>1839427.2</v>
      </c>
    </row>
    <row r="88" spans="1:20" x14ac:dyDescent="0.3">
      <c r="A88" s="43"/>
      <c r="C88" s="4" t="str" cm="1">
        <f t="array" ref="C88">IFERROR(_xldudf_EVEONLINE_CATEGORY(_FV(B88,"type_category_id")),"")</f>
        <v/>
      </c>
      <c r="D88" s="14"/>
      <c r="E88" s="14"/>
      <c r="F88" s="15" t="str">
        <f t="shared" si="4"/>
        <v/>
      </c>
      <c r="G88" s="34" t="str" cm="1">
        <f t="array" ref="G88">IFERROR(_FV(_FV(B88,"type"),"Average Price",TRUE)*F88,"")</f>
        <v/>
      </c>
      <c r="I88" s="4" t="e" vm="44">
        <v>#VALUE!</v>
      </c>
      <c r="J88" s="14">
        <v>1000</v>
      </c>
      <c r="K88" s="16">
        <v>0</v>
      </c>
      <c r="L88" s="15">
        <f t="shared" si="5"/>
        <v>1000</v>
      </c>
      <c r="M88" s="34" cm="1">
        <f t="array" ref="M88">IFERROR(_FV(_FV(I88,"type"),"Average Price",TRUE)*L88,"")</f>
        <v>2467250</v>
      </c>
      <c r="O88" s="4" t="e" vm="47">
        <v>#VALUE!</v>
      </c>
      <c r="P88" s="4">
        <v>1000</v>
      </c>
      <c r="Q88" s="16">
        <v>0</v>
      </c>
      <c r="R88" s="17" t="str">
        <f t="shared" si="6"/>
        <v/>
      </c>
      <c r="S88" s="15">
        <f t="shared" si="7"/>
        <v>1000</v>
      </c>
      <c r="T88" s="35" cm="1">
        <f t="array" ref="T88">IFERROR(_FV(_FV(O88,"type"),"Average Price",TRUE)*S88,"")</f>
        <v>6295900</v>
      </c>
    </row>
    <row r="89" spans="1:20" x14ac:dyDescent="0.3">
      <c r="A89" s="43"/>
      <c r="C89" s="4" t="str" cm="1">
        <f t="array" ref="C89">IFERROR(_xldudf_EVEONLINE_CATEGORY(_FV(B89,"type_category_id")),"")</f>
        <v/>
      </c>
      <c r="D89" s="14"/>
      <c r="E89" s="14"/>
      <c r="F89" s="15" t="str">
        <f t="shared" si="4"/>
        <v/>
      </c>
      <c r="G89" s="34" t="str" cm="1">
        <f t="array" ref="G89">IFERROR(_FV(_FV(B89,"type"),"Average Price",TRUE)*F89,"")</f>
        <v/>
      </c>
      <c r="I89" s="4" t="e" vm="173">
        <v>#VALUE!</v>
      </c>
      <c r="J89" s="14">
        <v>3080</v>
      </c>
      <c r="K89" s="16">
        <v>0</v>
      </c>
      <c r="L89" s="15">
        <f t="shared" si="5"/>
        <v>3080</v>
      </c>
      <c r="M89" s="34" cm="1">
        <f t="array" ref="M89">IFERROR(_FV(_FV(I89,"type"),"Average Price",TRUE)*L89,"")</f>
        <v>454700.39999999997</v>
      </c>
      <c r="O89" s="4" t="e" vm="174">
        <v>#VALUE!</v>
      </c>
      <c r="P89" s="4">
        <v>2220</v>
      </c>
      <c r="Q89" s="16">
        <v>0</v>
      </c>
      <c r="R89" s="17" t="str">
        <f t="shared" si="6"/>
        <v/>
      </c>
      <c r="S89" s="15">
        <f t="shared" si="7"/>
        <v>2220</v>
      </c>
      <c r="T89" s="35" cm="1">
        <f t="array" ref="T89">IFERROR(_FV(_FV(O89,"type"),"Average Price",TRUE)*S89,"")</f>
        <v>119924.40000000001</v>
      </c>
    </row>
    <row r="90" spans="1:20" x14ac:dyDescent="0.3">
      <c r="A90" s="43"/>
      <c r="C90" s="4" t="str" cm="1">
        <f t="array" ref="C90">IFERROR(_xldudf_EVEONLINE_CATEGORY(_FV(B90,"type_category_id")),"")</f>
        <v/>
      </c>
      <c r="D90" s="14"/>
      <c r="E90" s="14"/>
      <c r="F90" s="15" t="str">
        <f t="shared" si="4"/>
        <v/>
      </c>
      <c r="G90" s="34" t="str" cm="1">
        <f t="array" ref="G90">IFERROR(_FV(_FV(B90,"type"),"Average Price",TRUE)*F90,"")</f>
        <v/>
      </c>
      <c r="I90" s="4" t="e" vm="48">
        <v>#VALUE!</v>
      </c>
      <c r="J90" s="14">
        <v>1000</v>
      </c>
      <c r="K90" s="16">
        <v>0</v>
      </c>
      <c r="L90" s="15">
        <f t="shared" si="5"/>
        <v>1000</v>
      </c>
      <c r="M90" s="34" cm="1">
        <f t="array" ref="M90">IFERROR(_FV(_FV(I90,"type"),"Average Price",TRUE)*L90,"")</f>
        <v>14686630</v>
      </c>
      <c r="O90" s="4" t="e" vm="175">
        <v>#VALUE!</v>
      </c>
      <c r="P90" s="4">
        <v>80</v>
      </c>
      <c r="Q90" s="16">
        <v>0</v>
      </c>
      <c r="R90" s="17" t="str">
        <f t="shared" si="6"/>
        <v/>
      </c>
      <c r="S90" s="15">
        <f t="shared" si="7"/>
        <v>80</v>
      </c>
      <c r="T90" s="35" cm="1">
        <f t="array" ref="T90">IFERROR(_FV(_FV(O90,"type"),"Average Price",TRUE)*S90,"")</f>
        <v>3855716.8</v>
      </c>
    </row>
    <row r="91" spans="1:20" x14ac:dyDescent="0.3">
      <c r="A91" s="43"/>
      <c r="C91" s="4" t="str" cm="1">
        <f t="array" ref="C91">IFERROR(_xldudf_EVEONLINE_CATEGORY(_FV(B91,"type_category_id")),"")</f>
        <v/>
      </c>
      <c r="D91" s="14"/>
      <c r="E91" s="14"/>
      <c r="F91" s="15" t="str">
        <f t="shared" si="4"/>
        <v/>
      </c>
      <c r="G91" s="34" t="str" cm="1">
        <f t="array" ref="G91">IFERROR(_FV(_FV(B91,"type"),"Average Price",TRUE)*F91,"")</f>
        <v/>
      </c>
      <c r="J91" s="14"/>
      <c r="K91" s="16"/>
      <c r="L91" s="15" t="str">
        <f t="shared" si="5"/>
        <v/>
      </c>
      <c r="M91" s="34" t="str" cm="1">
        <f t="array" ref="M91">IFERROR(_FV(_FV(I91,"type"),"Average Price",TRUE)*L91,"")</f>
        <v/>
      </c>
      <c r="O91" s="4" t="e" vm="176">
        <v>#VALUE!</v>
      </c>
      <c r="P91" s="4">
        <v>1000</v>
      </c>
      <c r="Q91" s="16">
        <v>0</v>
      </c>
      <c r="R91" s="17" t="str">
        <f t="shared" si="6"/>
        <v/>
      </c>
      <c r="S91" s="15">
        <f t="shared" si="7"/>
        <v>1000</v>
      </c>
      <c r="T91" s="35" cm="1">
        <f t="array" ref="T91">IFERROR(_FV(_FV(O91,"type"),"Average Price",TRUE)*S91,"")</f>
        <v>65313590</v>
      </c>
    </row>
    <row r="92" spans="1:20" x14ac:dyDescent="0.3">
      <c r="C92" s="4" t="str" cm="1">
        <f t="array" ref="C92">IFERROR(_xldudf_EVEONLINE_CATEGORY(_FV(B92,"type_category_id")),"")</f>
        <v/>
      </c>
      <c r="D92" s="14"/>
      <c r="E92" s="14"/>
      <c r="F92" s="15" t="str">
        <f t="shared" si="4"/>
        <v/>
      </c>
      <c r="G92" s="34" t="str" cm="1">
        <f t="array" ref="G92">IFERROR(_FV(_FV(B92,"type"),"Average Price",TRUE)*F92,"")</f>
        <v/>
      </c>
      <c r="J92" s="14"/>
      <c r="K92" s="16"/>
      <c r="L92" s="15" t="str">
        <f t="shared" si="5"/>
        <v/>
      </c>
      <c r="M92" s="34" t="str" cm="1">
        <f t="array" ref="M92">IFERROR(_FV(_FV(I92,"type"),"Average Price",TRUE)*L92,"")</f>
        <v/>
      </c>
      <c r="O92" s="4" t="e" vm="51">
        <v>#VALUE!</v>
      </c>
      <c r="P92" s="4">
        <v>4500</v>
      </c>
      <c r="Q92" s="16">
        <v>0</v>
      </c>
      <c r="R92" s="17" t="str">
        <f t="shared" si="6"/>
        <v/>
      </c>
      <c r="S92" s="15">
        <f t="shared" si="7"/>
        <v>4500</v>
      </c>
      <c r="T92" s="35" cm="1">
        <f t="array" ref="T92">IFERROR(_FV(_FV(O92,"type"),"Average Price",TRUE)*S92,"")</f>
        <v>2767410</v>
      </c>
    </row>
    <row r="93" spans="1:20" x14ac:dyDescent="0.3">
      <c r="A93" s="43"/>
      <c r="C93" s="4" t="str" cm="1">
        <f t="array" ref="C93">IFERROR(_xldudf_EVEONLINE_CATEGORY(_FV(B93,"type_category_id")),"")</f>
        <v/>
      </c>
      <c r="D93" s="14"/>
      <c r="E93" s="14"/>
      <c r="F93" s="15" t="str">
        <f t="shared" si="4"/>
        <v/>
      </c>
      <c r="G93" s="34" t="str" cm="1">
        <f t="array" ref="G93">IFERROR(_FV(_FV(B93,"type"),"Average Price",TRUE)*F93,"")</f>
        <v/>
      </c>
      <c r="J93" s="14"/>
      <c r="K93" s="16"/>
      <c r="L93" s="15" t="str">
        <f t="shared" si="5"/>
        <v/>
      </c>
      <c r="M93" s="34" t="str" cm="1">
        <f t="array" ref="M93">IFERROR(_FV(_FV(I93,"type"),"Average Price",TRUE)*L93,"")</f>
        <v/>
      </c>
      <c r="O93" s="4" t="e" vm="177">
        <v>#VALUE!</v>
      </c>
      <c r="P93" s="4">
        <v>360</v>
      </c>
      <c r="Q93" s="16">
        <v>0</v>
      </c>
      <c r="R93" s="17" t="str">
        <f t="shared" si="6"/>
        <v/>
      </c>
      <c r="S93" s="15">
        <f t="shared" si="7"/>
        <v>360</v>
      </c>
      <c r="T93" s="35" cm="1">
        <f t="array" ref="T93">IFERROR(_FV(_FV(O93,"type"),"Average Price",TRUE)*S93,"")</f>
        <v>407232</v>
      </c>
    </row>
    <row r="94" spans="1:20" x14ac:dyDescent="0.3">
      <c r="C94" s="4" t="str" cm="1">
        <f t="array" ref="C94">IFERROR(_xldudf_EVEONLINE_CATEGORY(_FV(B94,"type_category_id")),"")</f>
        <v/>
      </c>
      <c r="D94" s="14"/>
      <c r="E94" s="14"/>
      <c r="F94" s="15" t="str">
        <f t="shared" si="4"/>
        <v/>
      </c>
      <c r="G94" s="34" t="str" cm="1">
        <f t="array" ref="G94">IFERROR(_FV(_FV(B94,"type"),"Average Price",TRUE)*F94,"")</f>
        <v/>
      </c>
      <c r="J94" s="14"/>
      <c r="K94" s="16"/>
      <c r="L94" s="15" t="str">
        <f t="shared" si="5"/>
        <v/>
      </c>
      <c r="M94" s="34" t="str" cm="1">
        <f t="array" ref="M94">IFERROR(_FV(_FV(I94,"type"),"Average Price",TRUE)*L94,"")</f>
        <v/>
      </c>
      <c r="O94" s="4" t="e" vm="53">
        <v>#VALUE!</v>
      </c>
      <c r="P94" s="4">
        <v>880</v>
      </c>
      <c r="Q94" s="16">
        <v>0</v>
      </c>
      <c r="R94" s="17" t="str">
        <f t="shared" si="6"/>
        <v/>
      </c>
      <c r="S94" s="15">
        <f t="shared" si="7"/>
        <v>880</v>
      </c>
      <c r="T94" s="35" cm="1">
        <f t="array" ref="T94">IFERROR(_FV(_FV(O94,"type"),"Average Price",TRUE)*S94,"")</f>
        <v>404272</v>
      </c>
    </row>
    <row r="95" spans="1:20" x14ac:dyDescent="0.3">
      <c r="C95" s="4" t="str" cm="1">
        <f t="array" ref="C95">IFERROR(_xldudf_EVEONLINE_CATEGORY(_FV(B95,"type_category_id")),"")</f>
        <v/>
      </c>
      <c r="D95" s="14"/>
      <c r="E95" s="14"/>
      <c r="F95" s="15" t="str">
        <f t="shared" si="4"/>
        <v/>
      </c>
      <c r="G95" s="34" t="str" cm="1">
        <f t="array" ref="G95">IFERROR(_FV(_FV(B95,"type"),"Average Price",TRUE)*F95,"")</f>
        <v/>
      </c>
      <c r="J95" s="14"/>
      <c r="K95" s="16"/>
      <c r="L95" s="15" t="str">
        <f t="shared" si="5"/>
        <v/>
      </c>
      <c r="M95" s="34" t="str" cm="1">
        <f t="array" ref="M95">IFERROR(_FV(_FV(I95,"type"),"Average Price",TRUE)*L95,"")</f>
        <v/>
      </c>
      <c r="O95" s="4" t="e" vm="54">
        <v>#VALUE!</v>
      </c>
      <c r="P95" s="4">
        <v>4500</v>
      </c>
      <c r="Q95" s="16">
        <v>0</v>
      </c>
      <c r="R95" s="17" t="str">
        <f t="shared" si="6"/>
        <v/>
      </c>
      <c r="S95" s="15">
        <f t="shared" si="7"/>
        <v>4500</v>
      </c>
      <c r="T95" s="35" cm="1">
        <f t="array" ref="T95">IFERROR(_FV(_FV(O95,"type"),"Average Price",TRUE)*S95,"")</f>
        <v>2460060</v>
      </c>
    </row>
    <row r="96" spans="1:20" x14ac:dyDescent="0.3">
      <c r="C96" s="4" t="str" cm="1">
        <f t="array" ref="C96">IFERROR(_xldudf_EVEONLINE_CATEGORY(_FV(B96,"type_category_id")),"")</f>
        <v/>
      </c>
      <c r="D96" s="14"/>
      <c r="E96" s="14"/>
      <c r="F96" s="15" t="str">
        <f t="shared" si="4"/>
        <v/>
      </c>
      <c r="G96" s="34" t="str" cm="1">
        <f t="array" ref="G96">IFERROR(_FV(_FV(B96,"type"),"Average Price",TRUE)*F96,"")</f>
        <v/>
      </c>
      <c r="J96" s="14"/>
      <c r="K96" s="16"/>
      <c r="L96" s="15" t="str">
        <f t="shared" si="5"/>
        <v/>
      </c>
      <c r="M96" s="34" t="str" cm="1">
        <f t="array" ref="M96">IFERROR(_FV(_FV(I96,"type"),"Average Price",TRUE)*L96,"")</f>
        <v/>
      </c>
      <c r="O96" s="4" t="e" vm="55">
        <v>#VALUE!</v>
      </c>
      <c r="P96" s="4">
        <v>2000</v>
      </c>
      <c r="Q96" s="16">
        <v>0</v>
      </c>
      <c r="R96" s="17" t="str">
        <f t="shared" si="6"/>
        <v/>
      </c>
      <c r="S96" s="15">
        <f t="shared" si="7"/>
        <v>2000</v>
      </c>
      <c r="T96" s="35" cm="1">
        <f t="array" ref="T96">IFERROR(_FV(_FV(O96,"type"),"Average Price",TRUE)*S96,"")</f>
        <v>18406120</v>
      </c>
    </row>
    <row r="97" spans="3:20" x14ac:dyDescent="0.3">
      <c r="C97" s="4" t="str" cm="1">
        <f t="array" ref="C97">IFERROR(_xldudf_EVEONLINE_CATEGORY(_FV(B97,"type_category_id")),"")</f>
        <v/>
      </c>
      <c r="D97" s="14"/>
      <c r="E97" s="14"/>
      <c r="F97" s="15" t="str">
        <f t="shared" si="4"/>
        <v/>
      </c>
      <c r="G97" s="34" t="str" cm="1">
        <f t="array" ref="G97">IFERROR(_FV(_FV(B97,"type"),"Average Price",TRUE)*F97,"")</f>
        <v/>
      </c>
      <c r="J97" s="14"/>
      <c r="K97" s="16"/>
      <c r="L97" s="15" t="str">
        <f t="shared" si="5"/>
        <v/>
      </c>
      <c r="M97" s="34" t="str" cm="1">
        <f t="array" ref="M97">IFERROR(_FV(_FV(I97,"type"),"Average Price",TRUE)*L97,"")</f>
        <v/>
      </c>
      <c r="O97" s="4" t="e" vm="56">
        <v>#VALUE!</v>
      </c>
      <c r="P97" s="4">
        <v>4440</v>
      </c>
      <c r="Q97" s="16">
        <v>0</v>
      </c>
      <c r="R97" s="17" t="str">
        <f t="shared" si="6"/>
        <v/>
      </c>
      <c r="S97" s="15">
        <f t="shared" si="7"/>
        <v>4440</v>
      </c>
      <c r="T97" s="35" cm="1">
        <f t="array" ref="T97">IFERROR(_FV(_FV(O97,"type"),"Average Price",TRUE)*S97,"")</f>
        <v>43112.4</v>
      </c>
    </row>
    <row r="98" spans="3:20" x14ac:dyDescent="0.3">
      <c r="C98" s="4" t="str" cm="1">
        <f t="array" ref="C98">IFERROR(_xldudf_EVEONLINE_CATEGORY(_FV(B98,"type_category_id")),"")</f>
        <v/>
      </c>
      <c r="D98" s="14"/>
      <c r="E98" s="14"/>
      <c r="F98" s="15" t="str">
        <f t="shared" si="4"/>
        <v/>
      </c>
      <c r="G98" s="34" t="str" cm="1">
        <f t="array" ref="G98">IFERROR(_FV(_FV(B98,"type"),"Average Price",TRUE)*F98,"")</f>
        <v/>
      </c>
      <c r="J98" s="14"/>
      <c r="K98" s="16"/>
      <c r="L98" s="15" t="str">
        <f t="shared" si="5"/>
        <v/>
      </c>
      <c r="M98" s="34" t="str" cm="1">
        <f t="array" ref="M98">IFERROR(_FV(_FV(I98,"type"),"Average Price",TRUE)*L98,"")</f>
        <v/>
      </c>
      <c r="O98" s="4" t="e" vm="178">
        <v>#VALUE!</v>
      </c>
      <c r="P98" s="4">
        <v>40</v>
      </c>
      <c r="Q98" s="16">
        <v>0</v>
      </c>
      <c r="R98" s="17" t="str">
        <f t="shared" si="6"/>
        <v/>
      </c>
      <c r="S98" s="15">
        <f t="shared" si="7"/>
        <v>40</v>
      </c>
      <c r="T98" s="35" cm="1">
        <f t="array" ref="T98">IFERROR(_FV(_FV(O98,"type"),"Average Price",TRUE)*S98,"")</f>
        <v>3558120</v>
      </c>
    </row>
    <row r="99" spans="3:20" x14ac:dyDescent="0.3">
      <c r="C99" s="4" t="str" cm="1">
        <f t="array" ref="C99">IFERROR(_xldudf_EVEONLINE_CATEGORY(_FV(B99,"type_category_id")),"")</f>
        <v/>
      </c>
      <c r="D99" s="14"/>
      <c r="E99" s="14"/>
      <c r="F99" s="15" t="str">
        <f t="shared" si="4"/>
        <v/>
      </c>
      <c r="G99" s="34" t="str" cm="1">
        <f t="array" ref="G99">IFERROR(_FV(_FV(B99,"type"),"Average Price",TRUE)*F99,"")</f>
        <v/>
      </c>
      <c r="J99" s="14"/>
      <c r="K99" s="16"/>
      <c r="L99" s="15" t="str">
        <f t="shared" si="5"/>
        <v/>
      </c>
      <c r="M99" s="34" t="str" cm="1">
        <f t="array" ref="M99">IFERROR(_FV(_FV(I99,"type"),"Average Price",TRUE)*L99,"")</f>
        <v/>
      </c>
      <c r="O99" s="4" t="e" vm="179">
        <v>#VALUE!</v>
      </c>
      <c r="P99" s="4">
        <v>1260</v>
      </c>
      <c r="Q99" s="16">
        <v>0</v>
      </c>
      <c r="R99" s="17" t="str">
        <f t="shared" si="6"/>
        <v/>
      </c>
      <c r="S99" s="15">
        <f t="shared" si="7"/>
        <v>1260</v>
      </c>
      <c r="T99" s="35" cm="1">
        <f t="array" ref="T99">IFERROR(_FV(_FV(O99,"type"),"Average Price",TRUE)*S99,"")</f>
        <v>16463021.399999999</v>
      </c>
    </row>
    <row r="100" spans="3:20" x14ac:dyDescent="0.3">
      <c r="C100" s="4" t="str" cm="1">
        <f t="array" ref="C100">IFERROR(_xldudf_EVEONLINE_CATEGORY(_FV(B100,"type_category_id")),"")</f>
        <v/>
      </c>
      <c r="D100" s="14"/>
      <c r="E100" s="14"/>
      <c r="F100" s="15" t="str">
        <f t="shared" si="4"/>
        <v/>
      </c>
      <c r="G100" s="34" t="str" cm="1">
        <f t="array" ref="G100">IFERROR(_FV(_FV(B100,"type"),"Average Price",TRUE)*F100,"")</f>
        <v/>
      </c>
      <c r="J100" s="14"/>
      <c r="K100" s="16"/>
      <c r="L100" s="15" t="str">
        <f t="shared" si="5"/>
        <v/>
      </c>
      <c r="M100" s="34" t="str" cm="1">
        <f t="array" ref="M100">IFERROR(_FV(_FV(I100,"type"),"Average Price",TRUE)*L100,"")</f>
        <v/>
      </c>
      <c r="O100" s="4" t="e" vm="58">
        <v>#VALUE!</v>
      </c>
      <c r="P100" s="4">
        <v>1000</v>
      </c>
      <c r="Q100" s="16">
        <v>0</v>
      </c>
      <c r="R100" s="17" t="str">
        <f t="shared" si="6"/>
        <v/>
      </c>
      <c r="S100" s="15">
        <f t="shared" si="7"/>
        <v>1000</v>
      </c>
      <c r="T100" s="35" cm="1">
        <f t="array" ref="T100">IFERROR(_FV(_FV(O100,"type"),"Average Price",TRUE)*S100,"")</f>
        <v>2068710</v>
      </c>
    </row>
    <row r="101" spans="3:20" x14ac:dyDescent="0.3">
      <c r="C101" s="4" t="str" cm="1">
        <f t="array" ref="C101">IFERROR(_xldudf_EVEONLINE_CATEGORY(_FV(B101,"type_category_id")),"")</f>
        <v/>
      </c>
      <c r="D101" s="14"/>
      <c r="E101" s="14"/>
      <c r="F101" s="15" t="str">
        <f t="shared" si="4"/>
        <v/>
      </c>
      <c r="G101" s="34" t="str" cm="1">
        <f t="array" ref="G101">IFERROR(_FV(_FV(B101,"type"),"Average Price",TRUE)*F101,"")</f>
        <v/>
      </c>
      <c r="J101" s="14"/>
      <c r="K101" s="16"/>
      <c r="L101" s="15" t="str">
        <f t="shared" si="5"/>
        <v/>
      </c>
      <c r="M101" s="34" t="str" cm="1">
        <f t="array" ref="M101">IFERROR(_FV(_FV(I101,"type"),"Average Price",TRUE)*L101,"")</f>
        <v/>
      </c>
      <c r="O101" s="4" t="e" vm="59">
        <v>#VALUE!</v>
      </c>
      <c r="P101" s="4">
        <v>800</v>
      </c>
      <c r="Q101" s="16">
        <v>0</v>
      </c>
      <c r="R101" s="17" t="str">
        <f t="shared" si="6"/>
        <v/>
      </c>
      <c r="S101" s="15">
        <f t="shared" si="7"/>
        <v>800</v>
      </c>
      <c r="T101" s="35" cm="1">
        <f t="array" ref="T101">IFERROR(_FV(_FV(O101,"type"),"Average Price",TRUE)*S101,"")</f>
        <v>2943040</v>
      </c>
    </row>
    <row r="102" spans="3:20" x14ac:dyDescent="0.3">
      <c r="C102" s="4" t="str" cm="1">
        <f t="array" ref="C102">IFERROR(_xldudf_EVEONLINE_CATEGORY(_FV(B102,"type_category_id")),"")</f>
        <v/>
      </c>
      <c r="D102" s="14"/>
      <c r="E102" s="14"/>
      <c r="F102" s="15" t="str">
        <f t="shared" si="4"/>
        <v/>
      </c>
      <c r="G102" s="34" t="str" cm="1">
        <f t="array" ref="G102">IFERROR(_FV(_FV(B102,"type"),"Average Price",TRUE)*F102,"")</f>
        <v/>
      </c>
      <c r="J102" s="14"/>
      <c r="K102" s="16"/>
      <c r="L102" s="15" t="str">
        <f t="shared" si="5"/>
        <v/>
      </c>
      <c r="M102" s="34" t="str" cm="1">
        <f t="array" ref="M102">IFERROR(_FV(_FV(I102,"type"),"Average Price",TRUE)*L102,"")</f>
        <v/>
      </c>
      <c r="O102" s="4" t="e" vm="60">
        <v>#VALUE!</v>
      </c>
      <c r="P102" s="4">
        <v>1000</v>
      </c>
      <c r="Q102" s="16">
        <v>0</v>
      </c>
      <c r="R102" s="17" t="str">
        <f t="shared" si="6"/>
        <v/>
      </c>
      <c r="S102" s="15">
        <f t="shared" si="7"/>
        <v>1000</v>
      </c>
      <c r="T102" s="35" cm="1">
        <f t="array" ref="T102">IFERROR(_FV(_FV(O102,"type"),"Average Price",TRUE)*S102,"")</f>
        <v>7495370</v>
      </c>
    </row>
    <row r="103" spans="3:20" x14ac:dyDescent="0.3">
      <c r="C103" s="4" t="str" cm="1">
        <f t="array" ref="C103">IFERROR(_xldudf_EVEONLINE_CATEGORY(_FV(B103,"type_category_id")),"")</f>
        <v/>
      </c>
      <c r="D103" s="14"/>
      <c r="E103" s="14"/>
      <c r="F103" s="15" t="str">
        <f t="shared" si="4"/>
        <v/>
      </c>
      <c r="G103" s="34" t="str" cm="1">
        <f t="array" ref="G103">IFERROR(_FV(_FV(B103,"type"),"Average Price",TRUE)*F103,"")</f>
        <v/>
      </c>
      <c r="J103" s="14"/>
      <c r="K103" s="16"/>
      <c r="L103" s="15" t="str">
        <f t="shared" si="5"/>
        <v/>
      </c>
      <c r="M103" s="34" t="str" cm="1">
        <f t="array" ref="M103">IFERROR(_FV(_FV(I103,"type"),"Average Price",TRUE)*L103,"")</f>
        <v/>
      </c>
      <c r="O103" s="4" t="e" vm="180">
        <v>#VALUE!</v>
      </c>
      <c r="P103" s="4">
        <v>5560</v>
      </c>
      <c r="Q103" s="16">
        <v>0</v>
      </c>
      <c r="R103" s="17" t="str">
        <f t="shared" si="6"/>
        <v/>
      </c>
      <c r="S103" s="15">
        <f t="shared" si="7"/>
        <v>5560</v>
      </c>
      <c r="T103" s="35" cm="1">
        <f t="array" ref="T103">IFERROR(_FV(_FV(O103,"type"),"Average Price",TRUE)*S103,"")</f>
        <v>24185.999999999996</v>
      </c>
    </row>
    <row r="104" spans="3:20" x14ac:dyDescent="0.3">
      <c r="C104" s="4" t="str" cm="1">
        <f t="array" ref="C104">IFERROR(_xldudf_EVEONLINE_CATEGORY(_FV(B104,"type_category_id")),"")</f>
        <v/>
      </c>
      <c r="D104" s="14"/>
      <c r="E104" s="14"/>
      <c r="F104" s="15" t="str">
        <f t="shared" si="4"/>
        <v/>
      </c>
      <c r="G104" s="34" t="str" cm="1">
        <f t="array" ref="G104">IFERROR(_FV(_FV(B104,"type"),"Average Price",TRUE)*F104,"")</f>
        <v/>
      </c>
      <c r="J104" s="14"/>
      <c r="K104" s="16"/>
      <c r="L104" s="15" t="str">
        <f t="shared" si="5"/>
        <v/>
      </c>
      <c r="M104" s="34" t="str" cm="1">
        <f t="array" ref="M104">IFERROR(_FV(_FV(I104,"type"),"Average Price",TRUE)*L104,"")</f>
        <v/>
      </c>
      <c r="O104" s="4" t="e" vm="62">
        <v>#VALUE!</v>
      </c>
      <c r="P104" s="4">
        <v>1000</v>
      </c>
      <c r="Q104" s="16">
        <v>0</v>
      </c>
      <c r="R104" s="17" t="str">
        <f t="shared" si="6"/>
        <v/>
      </c>
      <c r="S104" s="15">
        <f t="shared" si="7"/>
        <v>1000</v>
      </c>
      <c r="T104" s="35" cm="1">
        <f t="array" ref="T104">IFERROR(_FV(_FV(O104,"type"),"Average Price",TRUE)*S104,"")</f>
        <v>5884800</v>
      </c>
    </row>
    <row r="105" spans="3:20" x14ac:dyDescent="0.3">
      <c r="C105" s="4" t="str" cm="1">
        <f t="array" ref="C105">IFERROR(_xldudf_EVEONLINE_CATEGORY(_FV(B105,"type_category_id")),"")</f>
        <v/>
      </c>
      <c r="D105" s="14"/>
      <c r="E105" s="14"/>
      <c r="F105" s="15" t="str">
        <f t="shared" si="4"/>
        <v/>
      </c>
      <c r="G105" s="34" t="str" cm="1">
        <f t="array" ref="G105">IFERROR(_FV(_FV(B105,"type"),"Average Price",TRUE)*F105,"")</f>
        <v/>
      </c>
      <c r="J105" s="14"/>
      <c r="K105" s="16"/>
      <c r="L105" s="15" t="str">
        <f t="shared" si="5"/>
        <v/>
      </c>
      <c r="M105" s="34" t="str" cm="1">
        <f t="array" ref="M105">IFERROR(_FV(_FV(I105,"type"),"Average Price",TRUE)*L105,"")</f>
        <v/>
      </c>
      <c r="O105" s="4" t="e" vm="63">
        <v>#VALUE!</v>
      </c>
      <c r="P105" s="4">
        <v>1000</v>
      </c>
      <c r="Q105" s="16">
        <v>0</v>
      </c>
      <c r="R105" s="17" t="str">
        <f t="shared" si="6"/>
        <v/>
      </c>
      <c r="S105" s="15">
        <f t="shared" si="7"/>
        <v>1000</v>
      </c>
      <c r="T105" s="35" cm="1">
        <f t="array" ref="T105">IFERROR(_FV(_FV(O105,"type"),"Average Price",TRUE)*S105,"")</f>
        <v>5500920</v>
      </c>
    </row>
    <row r="106" spans="3:20" x14ac:dyDescent="0.3">
      <c r="C106" s="4" t="str" cm="1">
        <f t="array" ref="C106">IFERROR(_xldudf_EVEONLINE_CATEGORY(_FV(B106,"type_category_id")),"")</f>
        <v/>
      </c>
      <c r="D106" s="14"/>
      <c r="E106" s="14"/>
      <c r="F106" s="15" t="str">
        <f t="shared" si="4"/>
        <v/>
      </c>
      <c r="G106" s="34" t="str" cm="1">
        <f t="array" ref="G106">IFERROR(_FV(_FV(B106,"type"),"Average Price",TRUE)*F106,"")</f>
        <v/>
      </c>
      <c r="J106" s="14"/>
      <c r="K106" s="16"/>
      <c r="L106" s="15" t="str">
        <f t="shared" si="5"/>
        <v/>
      </c>
      <c r="M106" s="34" t="str" cm="1">
        <f t="array" ref="M106">IFERROR(_FV(_FV(I106,"type"),"Average Price",TRUE)*L106,"")</f>
        <v/>
      </c>
      <c r="Q106" s="16"/>
      <c r="R106" s="17" t="str">
        <f t="shared" si="6"/>
        <v/>
      </c>
      <c r="S106" s="15" t="str">
        <f t="shared" ref="S106:S116" si="8">IF(ISBLANK(P106),"",IF(Q106-P106&lt;0,P106-Q106,"OK"))</f>
        <v/>
      </c>
      <c r="T106" s="35" t="str" cm="1">
        <f t="array" ref="T106">IFERROR(_FV(_FV(O106,"type"),"Average Price",TRUE)*S106,"")</f>
        <v/>
      </c>
    </row>
    <row r="107" spans="3:20" x14ac:dyDescent="0.3">
      <c r="D107" s="14"/>
      <c r="E107" s="14"/>
      <c r="F107" s="15" t="str">
        <f t="shared" si="4"/>
        <v/>
      </c>
      <c r="G107" s="34" t="str" cm="1">
        <f t="array" ref="G107">IFERROR(_FV(_FV(B107,"type"),"Average Price",TRUE)*F107,"")</f>
        <v/>
      </c>
      <c r="J107" s="14"/>
      <c r="K107" s="16"/>
      <c r="L107" s="15" t="str">
        <f t="shared" si="5"/>
        <v/>
      </c>
      <c r="M107" s="34" t="str" cm="1">
        <f t="array" ref="M107">IFERROR(_FV(_FV(I107,"type"),"Average Price",TRUE)*L107,"")</f>
        <v/>
      </c>
      <c r="Q107" s="16"/>
      <c r="R107" s="17" t="str">
        <f t="shared" si="6"/>
        <v/>
      </c>
      <c r="S107" s="15" t="str">
        <f t="shared" si="8"/>
        <v/>
      </c>
      <c r="T107" s="35" t="str" cm="1">
        <f t="array" ref="T107">IFERROR(_FV(_FV(O107,"type"),"Average Price",TRUE)*S107,"")</f>
        <v/>
      </c>
    </row>
    <row r="108" spans="3:20" x14ac:dyDescent="0.3">
      <c r="D108" s="14"/>
      <c r="E108" s="14"/>
      <c r="F108" s="15" t="str">
        <f t="shared" si="4"/>
        <v/>
      </c>
      <c r="G108" s="34" t="str" cm="1">
        <f t="array" ref="G108">IFERROR(_FV(_FV(B108,"type"),"Average Price",TRUE)*F108,"")</f>
        <v/>
      </c>
      <c r="J108" s="14"/>
      <c r="K108" s="16"/>
      <c r="L108" s="15" t="str">
        <f t="shared" si="5"/>
        <v/>
      </c>
      <c r="M108" s="34" t="str" cm="1">
        <f t="array" ref="M108">IFERROR(_FV(_FV(I108,"type"),"Average Price",TRUE)*L108,"")</f>
        <v/>
      </c>
      <c r="Q108" s="16"/>
      <c r="R108" s="17" t="str">
        <f t="shared" si="6"/>
        <v/>
      </c>
      <c r="S108" s="15" t="str">
        <f t="shared" si="8"/>
        <v/>
      </c>
      <c r="T108" s="35" t="str" cm="1">
        <f t="array" ref="T108">IFERROR(_FV(_FV(O108,"type"),"Average Price",TRUE)*S108,"")</f>
        <v/>
      </c>
    </row>
    <row r="109" spans="3:20" x14ac:dyDescent="0.3">
      <c r="D109" s="14"/>
      <c r="E109" s="14"/>
      <c r="F109" s="15" t="str">
        <f t="shared" si="4"/>
        <v/>
      </c>
      <c r="G109" s="34" t="str" cm="1">
        <f t="array" ref="G109">IFERROR(_FV(_FV(B109,"type"),"Average Price",TRUE)*F109,"")</f>
        <v/>
      </c>
      <c r="J109" s="14"/>
      <c r="K109" s="16"/>
      <c r="L109" s="15" t="str">
        <f t="shared" si="5"/>
        <v/>
      </c>
      <c r="M109" s="34" t="str" cm="1">
        <f t="array" ref="M109">IFERROR(_FV(_FV(I109,"type"),"Average Price",TRUE)*L109,"")</f>
        <v/>
      </c>
      <c r="Q109" s="16"/>
      <c r="R109" s="17" t="str">
        <f t="shared" si="6"/>
        <v/>
      </c>
      <c r="S109" s="15" t="str">
        <f t="shared" si="8"/>
        <v/>
      </c>
      <c r="T109" s="35" t="str" cm="1">
        <f t="array" ref="T109">IFERROR(_FV(_FV(O109,"type"),"Average Price",TRUE)*S109,"")</f>
        <v/>
      </c>
    </row>
    <row r="110" spans="3:20" x14ac:dyDescent="0.3">
      <c r="D110" s="14"/>
      <c r="E110" s="14"/>
      <c r="F110" s="15" t="str">
        <f t="shared" si="4"/>
        <v/>
      </c>
      <c r="G110" s="34" t="str" cm="1">
        <f t="array" ref="G110">IFERROR(_FV(_FV(B110,"type"),"Average Price",TRUE)*F110,"")</f>
        <v/>
      </c>
      <c r="J110" s="14"/>
      <c r="K110" s="16"/>
      <c r="L110" s="15" t="str">
        <f t="shared" si="5"/>
        <v/>
      </c>
      <c r="M110" s="34" t="str" cm="1">
        <f t="array" ref="M110">IFERROR(_FV(_FV(I110,"type"),"Average Price",TRUE)*L110,"")</f>
        <v/>
      </c>
      <c r="Q110" s="16"/>
      <c r="R110" s="17" t="str">
        <f t="shared" si="6"/>
        <v/>
      </c>
      <c r="S110" s="15" t="str">
        <f t="shared" si="8"/>
        <v/>
      </c>
      <c r="T110" s="35" t="str" cm="1">
        <f t="array" ref="T110">IFERROR(_FV(_FV(O110,"type"),"Average Price",TRUE)*S110,"")</f>
        <v/>
      </c>
    </row>
    <row r="111" spans="3:20" x14ac:dyDescent="0.3">
      <c r="D111" s="14"/>
      <c r="E111" s="14"/>
      <c r="F111" s="15" t="str">
        <f t="shared" si="4"/>
        <v/>
      </c>
      <c r="G111" s="34" t="str" cm="1">
        <f t="array" ref="G111">IFERROR(_FV(_FV(B111,"type"),"Average Price",TRUE)*F111,"")</f>
        <v/>
      </c>
      <c r="J111" s="14"/>
      <c r="K111" s="16"/>
      <c r="L111" s="15" t="str">
        <f t="shared" si="5"/>
        <v/>
      </c>
      <c r="M111" s="34" t="str" cm="1">
        <f t="array" ref="M111">IFERROR(_FV(_FV(I111,"type"),"Average Price",TRUE)*L111,"")</f>
        <v/>
      </c>
      <c r="Q111" s="16"/>
      <c r="R111" s="17" t="str">
        <f t="shared" si="6"/>
        <v/>
      </c>
      <c r="S111" s="15" t="str">
        <f t="shared" si="8"/>
        <v/>
      </c>
      <c r="T111" s="35" t="str" cm="1">
        <f t="array" ref="T111">IFERROR(_FV(_FV(O111,"type"),"Average Price",TRUE)*S111,"")</f>
        <v/>
      </c>
    </row>
    <row r="112" spans="3:20" x14ac:dyDescent="0.3">
      <c r="D112" s="14"/>
      <c r="E112" s="14"/>
      <c r="F112" s="15" t="str">
        <f t="shared" si="4"/>
        <v/>
      </c>
      <c r="G112" s="34" t="str" cm="1">
        <f t="array" ref="G112">IFERROR(_FV(_FV(B112,"type"),"Average Price",TRUE)*F112,"")</f>
        <v/>
      </c>
      <c r="J112" s="14"/>
      <c r="K112" s="16"/>
      <c r="L112" s="15" t="str">
        <f t="shared" si="5"/>
        <v/>
      </c>
      <c r="M112" s="34" t="str" cm="1">
        <f t="array" ref="M112">IFERROR(_FV(_FV(I112,"type"),"Average Price",TRUE)*L112,"")</f>
        <v/>
      </c>
      <c r="Q112" s="16"/>
      <c r="R112" s="17" t="str">
        <f t="shared" si="6"/>
        <v/>
      </c>
      <c r="S112" s="15" t="str">
        <f t="shared" si="8"/>
        <v/>
      </c>
      <c r="T112" s="35" t="str" cm="1">
        <f t="array" ref="T112">IFERROR(_FV(_FV(O112,"type"),"Average Price",TRUE)*S112,"")</f>
        <v/>
      </c>
    </row>
    <row r="113" spans="4:20" x14ac:dyDescent="0.3">
      <c r="D113" s="14"/>
      <c r="E113" s="14"/>
      <c r="F113" s="15" t="str">
        <f t="shared" si="4"/>
        <v/>
      </c>
      <c r="G113" s="34" t="str" cm="1">
        <f t="array" ref="G113">IFERROR(_FV(_FV(B113,"type"),"Average Price",TRUE)*F113,"")</f>
        <v/>
      </c>
      <c r="J113" s="14"/>
      <c r="K113" s="16"/>
      <c r="L113" s="15" t="str">
        <f t="shared" si="5"/>
        <v/>
      </c>
      <c r="M113" s="34" t="str" cm="1">
        <f t="array" ref="M113">IFERROR(_FV(_FV(I113,"type"),"Average Price",TRUE)*L113,"")</f>
        <v/>
      </c>
      <c r="Q113" s="16"/>
      <c r="R113" s="17" t="str">
        <f t="shared" si="6"/>
        <v/>
      </c>
      <c r="S113" s="15" t="str">
        <f t="shared" si="8"/>
        <v/>
      </c>
      <c r="T113" s="35" t="str" cm="1">
        <f t="array" ref="T113">IFERROR(_FV(_FV(O113,"type"),"Average Price",TRUE)*S113,"")</f>
        <v/>
      </c>
    </row>
    <row r="114" spans="4:20" x14ac:dyDescent="0.3">
      <c r="D114" s="14"/>
      <c r="E114" s="14"/>
      <c r="F114" s="15" t="str">
        <f t="shared" si="4"/>
        <v/>
      </c>
      <c r="J114" s="14"/>
      <c r="K114" s="16"/>
      <c r="L114" s="15" t="str">
        <f t="shared" si="5"/>
        <v/>
      </c>
      <c r="M114" s="34" t="str" cm="1">
        <f t="array" ref="M114">IFERROR(_FV(_FV(I114,"type"),"Average Price",TRUE)*L114,"")</f>
        <v/>
      </c>
      <c r="R114" s="17" t="str">
        <f t="shared" si="6"/>
        <v/>
      </c>
      <c r="S114" s="15" t="str">
        <f t="shared" si="8"/>
        <v/>
      </c>
      <c r="T114" s="35" t="str" cm="1">
        <f t="array" ref="T114">IFERROR(_FV(_FV(O114,"type"),"Average Price",TRUE)*S114,"")</f>
        <v/>
      </c>
    </row>
    <row r="115" spans="4:20" x14ac:dyDescent="0.3">
      <c r="D115" s="14"/>
      <c r="E115" s="14"/>
      <c r="F115" s="15" t="str">
        <f t="shared" si="4"/>
        <v/>
      </c>
      <c r="J115" s="14"/>
      <c r="K115" s="16"/>
      <c r="L115" s="15" t="str">
        <f t="shared" si="5"/>
        <v/>
      </c>
      <c r="M115" s="34" t="str" cm="1">
        <f t="array" ref="M115">IFERROR(_FV(_FV(I115,"type"),"Average Price",TRUE)*L115,"")</f>
        <v/>
      </c>
      <c r="R115" s="17" t="str">
        <f t="shared" si="6"/>
        <v/>
      </c>
      <c r="S115" s="15" t="str">
        <f t="shared" si="8"/>
        <v/>
      </c>
      <c r="T115" s="35" t="str" cm="1">
        <f t="array" ref="T115">IFERROR(_FV(_FV(O115,"type"),"Average Price",TRUE)*S115,"")</f>
        <v/>
      </c>
    </row>
    <row r="116" spans="4:20" x14ac:dyDescent="0.3">
      <c r="D116" s="14"/>
      <c r="E116" s="14"/>
      <c r="F116" s="15" t="str">
        <f t="shared" si="4"/>
        <v/>
      </c>
      <c r="J116" s="14"/>
      <c r="K116" s="16"/>
      <c r="L116" s="15" t="str">
        <f t="shared" si="5"/>
        <v/>
      </c>
      <c r="M116" s="34" t="str" cm="1">
        <f t="array" ref="M116">IFERROR(_FV(_FV(I116,"type"),"Average Price",TRUE)*L116,"")</f>
        <v/>
      </c>
      <c r="R116" s="17" t="str">
        <f t="shared" si="6"/>
        <v/>
      </c>
      <c r="S116" s="15" t="str">
        <f t="shared" si="8"/>
        <v/>
      </c>
      <c r="T116" s="35" t="str" cm="1">
        <f t="array" ref="T116">IFERROR(_FV(_FV(O116,"type"),"Average Price",TRUE)*S116,"")</f>
        <v/>
      </c>
    </row>
  </sheetData>
  <mergeCells count="8">
    <mergeCell ref="A63:B63"/>
    <mergeCell ref="B72:G72"/>
    <mergeCell ref="I72:M72"/>
    <mergeCell ref="O72:T72"/>
    <mergeCell ref="A1:B1"/>
    <mergeCell ref="I9:M9"/>
    <mergeCell ref="O9:T9"/>
    <mergeCell ref="B9:G9"/>
  </mergeCells>
  <conditionalFormatting sqref="B12:B59">
    <cfRule type="expression" dxfId="581" priority="3">
      <formula>$F12&lt;&gt;"OK"</formula>
    </cfRule>
  </conditionalFormatting>
  <conditionalFormatting sqref="B75:B119">
    <cfRule type="expression" dxfId="580" priority="6">
      <formula>$F75&lt;&gt;"OK"</formula>
    </cfRule>
  </conditionalFormatting>
  <conditionalFormatting sqref="F12:F62">
    <cfRule type="containsText" dxfId="579" priority="10" operator="containsText" text="OK">
      <formula>NOT(ISERROR(SEARCH("OK",F12)))</formula>
    </cfRule>
    <cfRule type="cellIs" dxfId="578" priority="12" operator="greaterThanOrEqual">
      <formula>1</formula>
    </cfRule>
  </conditionalFormatting>
  <conditionalFormatting sqref="F75:F116">
    <cfRule type="containsText" dxfId="577" priority="7" operator="containsText" text="OK">
      <formula>NOT(ISERROR(SEARCH("OK",F75)))</formula>
    </cfRule>
    <cfRule type="cellIs" dxfId="576" priority="9" operator="greaterThanOrEqual">
      <formula>1</formula>
    </cfRule>
  </conditionalFormatting>
  <conditionalFormatting sqref="I12:I59">
    <cfRule type="expression" dxfId="575" priority="2">
      <formula>$L12&lt;&gt;"OK"</formula>
    </cfRule>
  </conditionalFormatting>
  <conditionalFormatting sqref="I75:I119">
    <cfRule type="expression" dxfId="574" priority="4">
      <formula>$L75&lt;&gt;"OK"</formula>
    </cfRule>
  </conditionalFormatting>
  <conditionalFormatting sqref="L12:L62 L75:L116">
    <cfRule type="containsText" dxfId="573" priority="19" operator="containsText" text="OK">
      <formula>NOT(ISERROR(SEARCH("OK",L12)))</formula>
    </cfRule>
    <cfRule type="cellIs" dxfId="572" priority="21" operator="greaterThanOrEqual">
      <formula>1</formula>
    </cfRule>
  </conditionalFormatting>
  <conditionalFormatting sqref="O12:O59">
    <cfRule type="expression" dxfId="571" priority="1">
      <formula>$S12&lt;&gt;"OK"</formula>
    </cfRule>
  </conditionalFormatting>
  <conditionalFormatting sqref="O75:O119">
    <cfRule type="expression" dxfId="570" priority="5">
      <formula>$S75&lt;&gt;"OK"</formula>
    </cfRule>
  </conditionalFormatting>
  <conditionalFormatting sqref="S12:S62 S75:S116">
    <cfRule type="containsText" dxfId="569" priority="13" operator="containsText" text="OK">
      <formula>NOT(ISERROR(SEARCH("OK",S12)))</formula>
    </cfRule>
    <cfRule type="cellIs" dxfId="568" priority="15" operator="greaterThanOrEqual">
      <formula>1</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11" stopIfTrue="1" operator="containsText" id="{99F0910F-B3FD-498C-B5C6-965FB9BC3632}">
            <xm:f>NOT(ISERROR(SEARCH("-",F12)))</xm:f>
            <xm:f>"-"</xm:f>
            <x14:dxf/>
          </x14:cfRule>
          <xm:sqref>F12:F62</xm:sqref>
        </x14:conditionalFormatting>
        <x14:conditionalFormatting xmlns:xm="http://schemas.microsoft.com/office/excel/2006/main">
          <x14:cfRule type="containsText" priority="8" stopIfTrue="1" operator="containsText" id="{1BB25FBE-03B7-42A2-A107-61CE3674AEF3}">
            <xm:f>NOT(ISERROR(SEARCH("-",F75)))</xm:f>
            <xm:f>"-"</xm:f>
            <x14:dxf/>
          </x14:cfRule>
          <xm:sqref>F75:F116</xm:sqref>
        </x14:conditionalFormatting>
        <x14:conditionalFormatting xmlns:xm="http://schemas.microsoft.com/office/excel/2006/main">
          <x14:cfRule type="containsText" priority="20" stopIfTrue="1" operator="containsText" id="{451CB4B4-2AE7-455A-92D4-E651DB991557}">
            <xm:f>NOT(ISERROR(SEARCH("-",L12)))</xm:f>
            <xm:f>"-"</xm:f>
            <x14:dxf/>
          </x14:cfRule>
          <xm:sqref>L12:L62 L75:L116</xm:sqref>
        </x14:conditionalFormatting>
        <x14:conditionalFormatting xmlns:xm="http://schemas.microsoft.com/office/excel/2006/main">
          <x14:cfRule type="containsText" priority="14" stopIfTrue="1" operator="containsText" id="{25395855-5D97-46B3-BA06-5DE3BB5A2F70}">
            <xm:f>NOT(ISERROR(SEARCH("-",S12)))</xm:f>
            <xm:f>"-"</xm:f>
            <x14:dxf/>
          </x14:cfRule>
          <xm:sqref>S12:S62 S75:S116</xm:sqref>
        </x14:conditionalFormatting>
      </x14:conditionalFormattings>
    </ext>
    <ext xmlns:x14="http://schemas.microsoft.com/office/spreadsheetml/2009/9/main" uri="{CCE6A557-97BC-4b89-ADB6-D9C93CAAB3DF}">
      <x14:dataValidations xmlns:xm="http://schemas.microsoft.com/office/excel/2006/main" disablePrompts="1" count="2">
        <x14:dataValidation type="list" showErrorMessage="1" xr:uid="{0D2DE9D5-254C-4FF7-8934-4792E44A0ECA}">
          <x14:formula1>
            <xm:f>Data!$B$3:$B$48</xm:f>
          </x14:formula1>
          <xm:sqref>A1:B1 A63:B63</xm:sqref>
        </x14:dataValidation>
        <x14:dataValidation type="list" allowBlank="1" showInputMessage="1" showErrorMessage="1" xr:uid="{19B63FAA-880D-4DEE-92BC-E9ABF9CCF05B}">
          <x14:formula1>
            <xm:f>Data!$D$41:$D$49</xm:f>
          </x14:formula1>
          <xm:sqref>B64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75924-1BA3-4F6F-907A-0F5039D92CA6}">
  <sheetPr>
    <tabColor theme="9" tint="-0.249977111117893"/>
  </sheetPr>
  <dimension ref="B1:S117"/>
  <sheetViews>
    <sheetView workbookViewId="0">
      <selection activeCell="C31" sqref="C31"/>
    </sheetView>
  </sheetViews>
  <sheetFormatPr baseColWidth="10" defaultRowHeight="14.4" x14ac:dyDescent="0.3"/>
  <cols>
    <col min="1" max="1" width="8.6640625" style="234" customWidth="1"/>
    <col min="2" max="2" width="26.5546875" style="234" bestFit="1" customWidth="1"/>
    <col min="3" max="3" width="26.77734375" style="234" bestFit="1" customWidth="1"/>
    <col min="4" max="4" width="34.33203125" style="234" bestFit="1" customWidth="1"/>
    <col min="5" max="5" width="11.5546875" style="234"/>
    <col min="6" max="6" width="20.5546875" style="234" customWidth="1"/>
    <col min="7" max="7" width="13.33203125" style="235" customWidth="1"/>
    <col min="8" max="8" width="12.77734375" style="234" customWidth="1"/>
    <col min="9" max="9" width="18.88671875" style="234" customWidth="1"/>
    <col min="10" max="10" width="11.5546875" style="234"/>
    <col min="11" max="11" width="14.21875" style="234" customWidth="1"/>
    <col min="12" max="16384" width="11.5546875" style="234"/>
  </cols>
  <sheetData>
    <row r="1" spans="2:19" s="238" customFormat="1" ht="21" customHeight="1" x14ac:dyDescent="0.3">
      <c r="B1" s="239" t="s">
        <v>335</v>
      </c>
      <c r="C1" s="239"/>
      <c r="D1" s="239"/>
      <c r="F1" s="239" t="s">
        <v>336</v>
      </c>
      <c r="G1" s="241"/>
      <c r="H1" s="239"/>
      <c r="I1" s="239"/>
      <c r="J1" s="239"/>
      <c r="K1" s="239"/>
      <c r="L1" s="239"/>
      <c r="M1" s="239"/>
      <c r="N1" s="239"/>
      <c r="O1" s="239"/>
      <c r="P1" s="239"/>
      <c r="Q1" s="239"/>
    </row>
    <row r="3" spans="2:19" x14ac:dyDescent="0.3">
      <c r="B3" s="233" t="s">
        <v>341</v>
      </c>
      <c r="F3" s="233" t="s">
        <v>327</v>
      </c>
      <c r="G3" s="249" cm="1" vm="181">
        <f t="array" ref="G3">_FV(G4,"id")</f>
        <v>30003728</v>
      </c>
      <c r="H3" s="248" t="s">
        <v>329</v>
      </c>
      <c r="I3" s="248" t="s">
        <v>328</v>
      </c>
      <c r="J3" s="248" t="s">
        <v>330</v>
      </c>
      <c r="K3" s="248" t="s">
        <v>333</v>
      </c>
      <c r="L3" s="248" t="s">
        <v>332</v>
      </c>
      <c r="M3" s="248" t="s">
        <v>331</v>
      </c>
    </row>
    <row r="4" spans="2:19" x14ac:dyDescent="0.3">
      <c r="B4" s="233"/>
      <c r="G4" s="249" t="e" cm="1" vm="182">
        <f t="array" ref="G4">_xldudf_EVEONLINE_INDUSTRYINDEX(_FV(_xldudf_EVEONLINE_SEARCHSOLARSYSTEM(F3),"id"))</f>
        <v>#VALUE!</v>
      </c>
      <c r="H4" s="236" cm="1">
        <f t="array" ref="H4">_FV(G4,"manufacturing")</f>
        <v>1.03E-2</v>
      </c>
      <c r="I4" s="236" cm="1">
        <f t="array" ref="I4">_FV(G4,"researching_material_efficiency")</f>
        <v>1.4E-3</v>
      </c>
      <c r="J4" s="236" cm="1">
        <f t="array" ref="J4">_FV(G4,"researching_time_efficiency")</f>
        <v>1.4E-3</v>
      </c>
      <c r="K4" s="236" cm="1">
        <f t="array" ref="K4">_FV(G4,"copying")</f>
        <v>1.4E-3</v>
      </c>
      <c r="L4" s="236" cm="1">
        <f t="array" ref="L4">_FV(G4,"invention")</f>
        <v>1.4E-3</v>
      </c>
      <c r="M4" s="236" cm="1">
        <f t="array" ref="M4">_FV(G4,"reaction")</f>
        <v>1.4E-3</v>
      </c>
      <c r="N4" s="44"/>
      <c r="O4" s="44"/>
      <c r="P4" s="44"/>
      <c r="Q4" s="44"/>
      <c r="S4" s="44"/>
    </row>
    <row r="5" spans="2:19" x14ac:dyDescent="0.3">
      <c r="B5" s="44" t="s">
        <v>73</v>
      </c>
      <c r="C5" s="234" t="e" cm="1" vm="183">
        <f t="array" ref="C5">_FV(_xldudf_EVEONLINE_SCHEMATIC(_FV(_xldudf_EVEONLINE_INVENTORYSEARCH(B3,1),"id")),"output")</f>
        <v>#VALUE!</v>
      </c>
      <c r="H5" s="235"/>
      <c r="I5" s="235"/>
      <c r="J5" s="235"/>
      <c r="K5" s="235"/>
      <c r="L5" s="235"/>
      <c r="M5" s="235"/>
      <c r="Q5" s="44"/>
    </row>
    <row r="6" spans="2:19" x14ac:dyDescent="0.3">
      <c r="Q6" s="44"/>
    </row>
    <row r="7" spans="2:19" s="44" customFormat="1" x14ac:dyDescent="0.3">
      <c r="C7" s="44" t="s">
        <v>325</v>
      </c>
      <c r="D7" s="44" t="s">
        <v>326</v>
      </c>
      <c r="F7" s="234"/>
      <c r="G7" s="235"/>
      <c r="H7" s="234"/>
      <c r="I7" s="234"/>
      <c r="J7" s="234"/>
      <c r="K7" s="234"/>
      <c r="L7" s="234"/>
      <c r="M7" s="234"/>
      <c r="N7" s="234"/>
      <c r="O7" s="234"/>
      <c r="P7" s="234"/>
      <c r="R7" s="234"/>
      <c r="S7" s="234"/>
    </row>
    <row r="8" spans="2:19" x14ac:dyDescent="0.3">
      <c r="C8" s="234" t="e" cm="1" vm="184">
        <f t="array" ref="C8:C9">_FV(_xldudf_EVEONLINE_SCHEMATIC(_FV(_xldudf_EVEONLINE_INVENTORYSEARCH(B3,1),"id")),"input")</f>
        <v>#VALUE!</v>
      </c>
      <c r="D8" s="234" t="str" cm="1">
        <f t="array" ref="D8:D15">LEFT(_FV(_FV(_xldudf_EVEONLINE_SCHEMATIC(_FV(_xldudf_EVEONLINE_INVENTORYSEARCH(B3,1),"id")),"pin_eligible"),"name"),SEARCH(" ",_FV(_FV(_xldudf_EVEONLINE_SCHEMATIC(_FV(_xldudf_EVEONLINE_INVENTORYSEARCH(B3,1),"id")),"pin_eligible"),"name"))-1)</f>
        <v>Lava</v>
      </c>
      <c r="N8" s="44"/>
    </row>
    <row r="9" spans="2:19" x14ac:dyDescent="0.3">
      <c r="C9" s="234" t="e" vm="185">
        <v>#VALUE!</v>
      </c>
      <c r="D9" s="234" t="str">
        <v>Plasma</v>
      </c>
      <c r="F9" s="233" t="e" cm="1" vm="186">
        <f t="array" ref="F9">_xldudf_EVEONLINE_SEARCHREGION("Providence")</f>
        <v>#VALUE!</v>
      </c>
      <c r="G9" s="247" t="e" vm="187">
        <v>#VALUE!</v>
      </c>
      <c r="M9" s="44"/>
    </row>
    <row r="10" spans="2:19" x14ac:dyDescent="0.3">
      <c r="D10" s="234" t="str">
        <v>Barren</v>
      </c>
      <c r="M10" s="44"/>
    </row>
    <row r="11" spans="2:19" x14ac:dyDescent="0.3">
      <c r="D11" s="234" t="str">
        <v>Temperate</v>
      </c>
      <c r="F11" s="234" t="e" cm="1" vm="188">
        <f t="array" ref="F11:F23">_FV(F9,"constellations")</f>
        <v>#VALUE!</v>
      </c>
      <c r="G11" s="244" t="s">
        <v>337</v>
      </c>
      <c r="H11" s="245" t="s">
        <v>334</v>
      </c>
      <c r="I11" s="244" t="s">
        <v>329</v>
      </c>
      <c r="J11" s="244" t="s">
        <v>328</v>
      </c>
      <c r="K11" s="244" t="s">
        <v>330</v>
      </c>
      <c r="L11" s="244" t="s">
        <v>333</v>
      </c>
      <c r="M11" s="244" t="s">
        <v>332</v>
      </c>
      <c r="N11" s="244" t="s">
        <v>331</v>
      </c>
    </row>
    <row r="12" spans="2:19" x14ac:dyDescent="0.3">
      <c r="D12" s="234" t="str">
        <v>Storm</v>
      </c>
      <c r="F12" s="234" t="e" vm="189">
        <v>#VALUE!</v>
      </c>
      <c r="G12" s="242" cm="1" vm="190">
        <f t="array" ref="G12:G17">_FV(G9,"systems_in_constellation")</f>
        <v>30003717</v>
      </c>
      <c r="H12" s="246" t="e" cm="1" vm="191">
        <f t="array" ref="H12">IFERROR(_xldudf_EVEONLINE_INDUSTRYINDEX(G12),"")</f>
        <v>#VALUE!</v>
      </c>
      <c r="I12" s="240" cm="1">
        <f t="array" ref="I12">IFERROR(_FV(H12,"manufacturing"),"")</f>
        <v>9.7000000000000003E-3</v>
      </c>
      <c r="J12" s="240" cm="1">
        <f t="array" ref="J12">IFERROR(_FV(H12,"researching_material_efficiency"),"")</f>
        <v>1.4E-3</v>
      </c>
      <c r="K12" s="240" cm="1">
        <f t="array" ref="K12">IFERROR(_FV(H12,"researching_time_efficiency"),"")</f>
        <v>1.4E-3</v>
      </c>
      <c r="L12" s="240" cm="1">
        <f t="array" ref="L12">IFERROR(_FV(H12,"copying"),"")</f>
        <v>1.4E-3</v>
      </c>
      <c r="M12" s="240" cm="1">
        <f t="array" ref="M12">IFERROR(_FV(H12,"invention"),"")</f>
        <v>1.4E-3</v>
      </c>
      <c r="N12" s="240" cm="1">
        <f t="array" ref="N12">IFERROR(_FV(H12,"reaction"),"")</f>
        <v>1.4E-3</v>
      </c>
    </row>
    <row r="13" spans="2:19" x14ac:dyDescent="0.3">
      <c r="D13" s="234" t="str">
        <v>Oceanic</v>
      </c>
      <c r="F13" s="234" t="e" vm="187">
        <v>#VALUE!</v>
      </c>
      <c r="G13" s="242" vm="192">
        <v>30003718</v>
      </c>
      <c r="H13" s="246" t="e" cm="1" vm="193">
        <f t="array" ref="H13">IFERROR(_xldudf_EVEONLINE_INDUSTRYINDEX(G13),"")</f>
        <v>#VALUE!</v>
      </c>
      <c r="I13" s="240" cm="1">
        <f t="array" ref="I13">IFERROR(_FV(H13,"manufacturing"),"")</f>
        <v>9.2999999999999992E-3</v>
      </c>
      <c r="J13" s="240" cm="1">
        <f t="array" ref="J13">IFERROR(_FV(H13,"researching_material_efficiency"),"")</f>
        <v>2.0299999999999999E-2</v>
      </c>
      <c r="K13" s="240" cm="1">
        <f t="array" ref="K13">IFERROR(_FV(H13,"researching_time_efficiency"),"")</f>
        <v>1.9400000000000001E-2</v>
      </c>
      <c r="L13" s="240" cm="1">
        <f t="array" ref="L13">IFERROR(_FV(H13,"copying"),"")</f>
        <v>5.3E-3</v>
      </c>
      <c r="M13" s="240" cm="1">
        <f t="array" ref="M13">IFERROR(_FV(H13,"invention"),"")</f>
        <v>1.4E-3</v>
      </c>
      <c r="N13" s="240" cm="1">
        <f t="array" ref="N13">IFERROR(_FV(H13,"reaction"),"")</f>
        <v>1.44E-2</v>
      </c>
    </row>
    <row r="14" spans="2:19" x14ac:dyDescent="0.3">
      <c r="D14" s="234" t="str">
        <v>Ice</v>
      </c>
      <c r="F14" s="234" t="e" vm="194">
        <v>#VALUE!</v>
      </c>
      <c r="G14" s="243" vm="195">
        <v>30003719</v>
      </c>
      <c r="H14" s="246" t="e" cm="1" vm="196">
        <f t="array" ref="H14">IFERROR(_xldudf_EVEONLINE_INDUSTRYINDEX(G14),"")</f>
        <v>#VALUE!</v>
      </c>
      <c r="I14" s="240" cm="1">
        <f t="array" ref="I14">IFERROR(_FV(H14,"manufacturing"),"")</f>
        <v>1.4E-3</v>
      </c>
      <c r="J14" s="240" cm="1">
        <f t="array" ref="J14">IFERROR(_FV(H14,"researching_material_efficiency"),"")</f>
        <v>1.4E-3</v>
      </c>
      <c r="K14" s="240" cm="1">
        <f t="array" ref="K14">IFERROR(_FV(H14,"researching_time_efficiency"),"")</f>
        <v>1.4E-3</v>
      </c>
      <c r="L14" s="240" cm="1">
        <f t="array" ref="L14">IFERROR(_FV(H14,"copying"),"")</f>
        <v>1.4E-3</v>
      </c>
      <c r="M14" s="240" cm="1">
        <f t="array" ref="M14">IFERROR(_FV(H14,"invention"),"")</f>
        <v>1.4E-3</v>
      </c>
      <c r="N14" s="240" cm="1">
        <f t="array" ref="N14">IFERROR(_FV(H14,"reaction"),"")</f>
        <v>1.4E-3</v>
      </c>
      <c r="S14" s="44"/>
    </row>
    <row r="15" spans="2:19" x14ac:dyDescent="0.3">
      <c r="D15" s="234" t="str">
        <v>Gas</v>
      </c>
      <c r="F15" s="234" t="e" vm="197">
        <v>#VALUE!</v>
      </c>
      <c r="G15" s="242" vm="198">
        <v>30003720</v>
      </c>
      <c r="H15" s="246" t="e" cm="1" vm="199">
        <f t="array" ref="H15">IFERROR(_xldudf_EVEONLINE_INDUSTRYINDEX(G15),"")</f>
        <v>#VALUE!</v>
      </c>
      <c r="I15" s="240" cm="1">
        <f t="array" ref="I15">IFERROR(_FV(H15,"manufacturing"),"")</f>
        <v>1.4E-3</v>
      </c>
      <c r="J15" s="240" cm="1">
        <f t="array" ref="J15">IFERROR(_FV(H15,"researching_material_efficiency"),"")</f>
        <v>1.4E-3</v>
      </c>
      <c r="K15" s="240" cm="1">
        <f t="array" ref="K15">IFERROR(_FV(H15,"researching_time_efficiency"),"")</f>
        <v>1.4E-3</v>
      </c>
      <c r="L15" s="240" cm="1">
        <f t="array" ref="L15">IFERROR(_FV(H15,"copying"),"")</f>
        <v>1.4E-3</v>
      </c>
      <c r="M15" s="240" cm="1">
        <f t="array" ref="M15">IFERROR(_FV(H15,"invention"),"")</f>
        <v>1.4E-3</v>
      </c>
      <c r="N15" s="240" cm="1">
        <f t="array" ref="N15">IFERROR(_FV(H15,"reaction"),"")</f>
        <v>1.4E-3</v>
      </c>
    </row>
    <row r="16" spans="2:19" x14ac:dyDescent="0.3">
      <c r="F16" s="44" t="e" vm="200">
        <v>#VALUE!</v>
      </c>
      <c r="G16" s="242" vm="201">
        <v>30003721</v>
      </c>
      <c r="H16" s="246" t="e" cm="1" vm="202">
        <f t="array" ref="H16">IFERROR(_xldudf_EVEONLINE_INDUSTRYINDEX(G16),"")</f>
        <v>#VALUE!</v>
      </c>
      <c r="I16" s="240" cm="1">
        <f t="array" ref="I16">IFERROR(_FV(H16,"manufacturing"),"")</f>
        <v>1.4E-3</v>
      </c>
      <c r="J16" s="240" cm="1">
        <f t="array" ref="J16">IFERROR(_FV(H16,"researching_material_efficiency"),"")</f>
        <v>1.4E-3</v>
      </c>
      <c r="K16" s="240" cm="1">
        <f t="array" ref="K16">IFERROR(_FV(H16,"researching_time_efficiency"),"")</f>
        <v>1.4E-3</v>
      </c>
      <c r="L16" s="240" cm="1">
        <f t="array" ref="L16">IFERROR(_FV(H16,"copying"),"")</f>
        <v>1.4E-3</v>
      </c>
      <c r="M16" s="240" cm="1">
        <f t="array" ref="M16">IFERROR(_FV(H16,"invention"),"")</f>
        <v>1.4E-3</v>
      </c>
      <c r="N16" s="240" cm="1">
        <f t="array" ref="N16">IFERROR(_FV(H16,"reaction"),"")</f>
        <v>1.4E-3</v>
      </c>
      <c r="O16" s="44"/>
      <c r="S16" s="44"/>
    </row>
    <row r="17" spans="3:19" x14ac:dyDescent="0.3">
      <c r="F17" s="234" t="e" vm="203">
        <v>#VALUE!</v>
      </c>
      <c r="G17" s="242" vm="204">
        <v>30003722</v>
      </c>
      <c r="H17" s="246" t="e" cm="1" vm="205">
        <f t="array" ref="H17">IFERROR(_xldudf_EVEONLINE_INDUSTRYINDEX(G17),"")</f>
        <v>#VALUE!</v>
      </c>
      <c r="I17" s="240" cm="1">
        <f t="array" ref="I17">IFERROR(_FV(H17,"manufacturing"),"")</f>
        <v>1.4E-3</v>
      </c>
      <c r="J17" s="240" cm="1">
        <f t="array" ref="J17">IFERROR(_FV(H17,"researching_material_efficiency"),"")</f>
        <v>1.4E-3</v>
      </c>
      <c r="K17" s="240" cm="1">
        <f t="array" ref="K17">IFERROR(_FV(H17,"researching_time_efficiency"),"")</f>
        <v>1.4E-3</v>
      </c>
      <c r="L17" s="240" cm="1">
        <f t="array" ref="L17">IFERROR(_FV(H17,"copying"),"")</f>
        <v>1.4E-3</v>
      </c>
      <c r="M17" s="240" cm="1">
        <f t="array" ref="M17">IFERROR(_FV(H17,"invention"),"")</f>
        <v>1.4E-3</v>
      </c>
      <c r="N17" s="240" cm="1">
        <f t="array" ref="N17">IFERROR(_FV(H17,"reaction"),"")</f>
        <v>1.4E-3</v>
      </c>
    </row>
    <row r="18" spans="3:19" x14ac:dyDescent="0.3">
      <c r="F18" s="234" t="e" vm="206">
        <v>#VALUE!</v>
      </c>
      <c r="H18" s="234" t="str" cm="1">
        <f t="array" ref="H18">IFERROR(_xldudf_EVEONLINE_INDUSTRYINDEX(G18),"")</f>
        <v/>
      </c>
      <c r="I18" s="237" t="str" cm="1">
        <f t="array" ref="I18">IFERROR(_FV(H18,"manufacturing"),"")</f>
        <v/>
      </c>
      <c r="J18" s="237" t="str" cm="1">
        <f t="array" ref="J18">IFERROR(_FV(H18,"researching_material_efficiency"),"")</f>
        <v/>
      </c>
      <c r="K18" s="237" t="str" cm="1">
        <f t="array" ref="K18">IFERROR(_FV(H18,"researching_time_efficiency"),"")</f>
        <v/>
      </c>
      <c r="L18" s="237" t="str" cm="1">
        <f t="array" ref="L18">IFERROR(_FV(H18,"copying"),"")</f>
        <v/>
      </c>
      <c r="M18" s="237" t="str" cm="1">
        <f t="array" ref="M18">IFERROR(_FV(H18,"invention"),"")</f>
        <v/>
      </c>
      <c r="N18" s="237" t="str" cm="1">
        <f t="array" ref="N18">IFERROR(_FV(H18,"reaction"),"")</f>
        <v/>
      </c>
    </row>
    <row r="19" spans="3:19" s="44" customFormat="1" x14ac:dyDescent="0.3">
      <c r="C19" s="44" t="e" cm="1" vm="207">
        <f t="array" ref="C19">_xldudf_EVEONLINE_SCHEMATIC(_FV(_FV(C8,"type"),"id"))</f>
        <v>#VALUE!</v>
      </c>
      <c r="D19" s="44" t="e" cm="1" vm="208">
        <f t="array" ref="D19">_xldudf_EVEONLINE_SCHEMATIC(_FV(_FV(C9,"type"),"id"))</f>
        <v>#VALUE!</v>
      </c>
      <c r="E19" s="44" t="str" cm="1">
        <f t="array" ref="E19">IFERROR(_xldudf_EVEONLINE_SCHEMATIC(_FV(_FV(C11,"type"),"id")),"")</f>
        <v/>
      </c>
      <c r="F19" s="234" t="e" vm="209">
        <v>#VALUE!</v>
      </c>
      <c r="G19" s="235"/>
      <c r="H19" s="234" t="str" cm="1">
        <f t="array" ref="H19">IFERROR(_xldudf_EVEONLINE_INDUSTRYINDEX(G19),"")</f>
        <v/>
      </c>
      <c r="I19" s="237" t="str" cm="1">
        <f t="array" ref="I19">IFERROR(_FV(H19,"manufacturing"),"")</f>
        <v/>
      </c>
      <c r="J19" s="237" t="str" cm="1">
        <f t="array" ref="J19">IFERROR(_FV(H19,"researching_material_efficiency"),"")</f>
        <v/>
      </c>
      <c r="K19" s="237" t="str" cm="1">
        <f t="array" ref="K19">IFERROR(_FV(H19,"researching_time_efficiency"),"")</f>
        <v/>
      </c>
      <c r="L19" s="237" t="str" cm="1">
        <f t="array" ref="L19">IFERROR(_FV(H19,"copying"),"")</f>
        <v/>
      </c>
      <c r="M19" s="237" t="str" cm="1">
        <f t="array" ref="M19">IFERROR(_FV(H19,"invention"),"")</f>
        <v/>
      </c>
      <c r="N19" s="237" t="str" cm="1">
        <f t="array" ref="N19">IFERROR(_FV(H19,"reaction"),"")</f>
        <v/>
      </c>
      <c r="O19" s="234"/>
      <c r="S19" s="234"/>
    </row>
    <row r="20" spans="3:19" x14ac:dyDescent="0.3">
      <c r="F20" s="234" t="e" vm="210">
        <v>#VALUE!</v>
      </c>
      <c r="H20" s="234" t="str" cm="1">
        <f t="array" ref="H20">IFERROR(_xldudf_EVEONLINE_INDUSTRYINDEX(G20),"")</f>
        <v/>
      </c>
      <c r="I20" s="237" t="str" cm="1">
        <f t="array" ref="I20">IFERROR(_FV(H20,"manufacturing"),"")</f>
        <v/>
      </c>
      <c r="J20" s="237" t="str" cm="1">
        <f t="array" ref="J20">IFERROR(_FV(H20,"researching_material_efficiency"),"")</f>
        <v/>
      </c>
      <c r="K20" s="237" t="str" cm="1">
        <f t="array" ref="K20">IFERROR(_FV(H20,"researching_time_efficiency"),"")</f>
        <v/>
      </c>
      <c r="L20" s="237" t="str" cm="1">
        <f t="array" ref="L20">IFERROR(_FV(H20,"copying"),"")</f>
        <v/>
      </c>
      <c r="M20" s="237" t="str" cm="1">
        <f t="array" ref="M20">IFERROR(_FV(H20,"invention"),"")</f>
        <v/>
      </c>
      <c r="N20" s="237" t="str" cm="1">
        <f t="array" ref="N20">IFERROR(_FV(H20,"reaction"),"")</f>
        <v/>
      </c>
    </row>
    <row r="21" spans="3:19" x14ac:dyDescent="0.3">
      <c r="C21" s="234" t="e" cm="1" vm="211">
        <f t="array" ref="C21">_FV(C19,"input")</f>
        <v>#VALUE!</v>
      </c>
      <c r="D21" s="234" t="e" cm="1" vm="212">
        <f t="array" ref="D21">_FV(D19,"input")</f>
        <v>#VALUE!</v>
      </c>
      <c r="F21" s="234" t="e" vm="213">
        <v>#VALUE!</v>
      </c>
      <c r="M21" s="44"/>
    </row>
    <row r="22" spans="3:19" x14ac:dyDescent="0.3">
      <c r="F22" s="234" t="e" vm="214">
        <v>#VALUE!</v>
      </c>
    </row>
    <row r="23" spans="3:19" x14ac:dyDescent="0.3">
      <c r="F23" s="234" t="e" vm="215">
        <v>#VALUE!</v>
      </c>
    </row>
    <row r="24" spans="3:19" x14ac:dyDescent="0.3">
      <c r="M24" s="44"/>
    </row>
    <row r="25" spans="3:19" x14ac:dyDescent="0.3">
      <c r="P25" s="44"/>
    </row>
    <row r="26" spans="3:19" x14ac:dyDescent="0.3">
      <c r="Q26" s="44"/>
    </row>
    <row r="27" spans="3:19" x14ac:dyDescent="0.3">
      <c r="Q27" s="44"/>
    </row>
    <row r="28" spans="3:19" x14ac:dyDescent="0.3">
      <c r="Q28" s="44"/>
    </row>
    <row r="29" spans="3:19" x14ac:dyDescent="0.3">
      <c r="Q29" s="44"/>
    </row>
    <row r="30" spans="3:19" x14ac:dyDescent="0.3">
      <c r="Q30" s="44"/>
    </row>
    <row r="31" spans="3:19" x14ac:dyDescent="0.3">
      <c r="Q31" s="44"/>
    </row>
    <row r="32" spans="3:19" x14ac:dyDescent="0.3">
      <c r="Q32" s="44"/>
    </row>
    <row r="34" spans="4:17" x14ac:dyDescent="0.3">
      <c r="D34" s="269"/>
      <c r="E34" s="269"/>
      <c r="F34" s="269"/>
      <c r="G34" s="269"/>
      <c r="H34" s="269"/>
      <c r="I34" s="269"/>
      <c r="J34" s="269"/>
      <c r="K34" s="269"/>
    </row>
    <row r="35" spans="4:17" x14ac:dyDescent="0.3">
      <c r="D35" s="270"/>
      <c r="E35" s="269"/>
      <c r="F35" s="269"/>
      <c r="G35" s="269"/>
      <c r="H35" s="269"/>
      <c r="I35" s="269"/>
      <c r="J35" s="269"/>
      <c r="K35" s="269"/>
    </row>
    <row r="36" spans="4:17" x14ac:dyDescent="0.3">
      <c r="D36" s="269"/>
      <c r="E36" s="269"/>
      <c r="F36" s="269"/>
      <c r="G36" s="269"/>
      <c r="H36" s="269"/>
      <c r="I36" s="269"/>
      <c r="J36" s="269"/>
      <c r="K36" s="269"/>
      <c r="Q36" s="44"/>
    </row>
    <row r="37" spans="4:17" x14ac:dyDescent="0.3">
      <c r="D37" s="269"/>
      <c r="E37" s="269"/>
      <c r="F37" s="269"/>
      <c r="G37" s="269"/>
      <c r="H37" s="269"/>
      <c r="I37" s="269"/>
      <c r="J37" s="269"/>
      <c r="K37" s="269"/>
      <c r="Q37" s="44"/>
    </row>
    <row r="38" spans="4:17" x14ac:dyDescent="0.3">
      <c r="D38" s="269"/>
      <c r="E38" s="269"/>
      <c r="F38" s="269"/>
      <c r="G38" s="269"/>
      <c r="H38" s="269"/>
      <c r="I38" s="269"/>
      <c r="J38" s="269"/>
      <c r="K38" s="269"/>
      <c r="Q38" s="44"/>
    </row>
    <row r="39" spans="4:17" x14ac:dyDescent="0.3">
      <c r="D39" s="269"/>
      <c r="E39" s="269"/>
      <c r="F39" s="269"/>
      <c r="G39" s="269"/>
      <c r="H39" s="269"/>
      <c r="I39" s="269"/>
      <c r="J39" s="269"/>
      <c r="K39" s="269"/>
      <c r="Q39" s="44"/>
    </row>
    <row r="40" spans="4:17" x14ac:dyDescent="0.3">
      <c r="Q40" s="44"/>
    </row>
    <row r="41" spans="4:17" x14ac:dyDescent="0.3">
      <c r="Q41" s="44"/>
    </row>
    <row r="42" spans="4:17" x14ac:dyDescent="0.3">
      <c r="Q42" s="44"/>
    </row>
    <row r="43" spans="4:17" x14ac:dyDescent="0.3">
      <c r="Q43" s="44"/>
    </row>
    <row r="44" spans="4:17" x14ac:dyDescent="0.3">
      <c r="Q44" s="44"/>
    </row>
    <row r="45" spans="4:17" x14ac:dyDescent="0.3">
      <c r="Q45" s="44"/>
    </row>
    <row r="46" spans="4:17" x14ac:dyDescent="0.3">
      <c r="Q46" s="44"/>
    </row>
    <row r="47" spans="4:17" x14ac:dyDescent="0.3">
      <c r="Q47" s="44"/>
    </row>
    <row r="48" spans="4:17" x14ac:dyDescent="0.3">
      <c r="Q48" s="44"/>
    </row>
    <row r="49" spans="17:17" x14ac:dyDescent="0.3">
      <c r="Q49" s="44"/>
    </row>
    <row r="50" spans="17:17" x14ac:dyDescent="0.3">
      <c r="Q50" s="44"/>
    </row>
    <row r="51" spans="17:17" x14ac:dyDescent="0.3">
      <c r="Q51" s="44"/>
    </row>
    <row r="52" spans="17:17" x14ac:dyDescent="0.3">
      <c r="Q52" s="44"/>
    </row>
    <row r="53" spans="17:17" x14ac:dyDescent="0.3">
      <c r="Q53" s="44"/>
    </row>
    <row r="54" spans="17:17" x14ac:dyDescent="0.3">
      <c r="Q54" s="44"/>
    </row>
    <row r="55" spans="17:17" x14ac:dyDescent="0.3">
      <c r="Q55" s="44"/>
    </row>
    <row r="56" spans="17:17" x14ac:dyDescent="0.3">
      <c r="Q56" s="44"/>
    </row>
    <row r="57" spans="17:17" x14ac:dyDescent="0.3">
      <c r="Q57" s="44"/>
    </row>
    <row r="58" spans="17:17" x14ac:dyDescent="0.3">
      <c r="Q58" s="44"/>
    </row>
    <row r="59" spans="17:17" x14ac:dyDescent="0.3">
      <c r="Q59" s="44"/>
    </row>
    <row r="60" spans="17:17" x14ac:dyDescent="0.3">
      <c r="Q60" s="44"/>
    </row>
    <row r="61" spans="17:17" x14ac:dyDescent="0.3">
      <c r="Q61" s="44"/>
    </row>
    <row r="62" spans="17:17" x14ac:dyDescent="0.3">
      <c r="Q62" s="44"/>
    </row>
    <row r="63" spans="17:17" x14ac:dyDescent="0.3">
      <c r="Q63" s="44"/>
    </row>
    <row r="64" spans="17:17" x14ac:dyDescent="0.3">
      <c r="Q64" s="44"/>
    </row>
    <row r="65" spans="17:17" x14ac:dyDescent="0.3">
      <c r="Q65" s="44"/>
    </row>
    <row r="66" spans="17:17" x14ac:dyDescent="0.3">
      <c r="Q66" s="44"/>
    </row>
    <row r="67" spans="17:17" x14ac:dyDescent="0.3">
      <c r="Q67" s="44"/>
    </row>
    <row r="68" spans="17:17" x14ac:dyDescent="0.3">
      <c r="Q68" s="44"/>
    </row>
    <row r="69" spans="17:17" x14ac:dyDescent="0.3">
      <c r="Q69" s="44"/>
    </row>
    <row r="70" spans="17:17" x14ac:dyDescent="0.3">
      <c r="Q70" s="44"/>
    </row>
    <row r="71" spans="17:17" x14ac:dyDescent="0.3">
      <c r="Q71" s="44"/>
    </row>
    <row r="72" spans="17:17" x14ac:dyDescent="0.3">
      <c r="Q72" s="44"/>
    </row>
    <row r="73" spans="17:17" x14ac:dyDescent="0.3">
      <c r="Q73" s="44"/>
    </row>
    <row r="74" spans="17:17" x14ac:dyDescent="0.3">
      <c r="Q74" s="44"/>
    </row>
    <row r="75" spans="17:17" x14ac:dyDescent="0.3">
      <c r="Q75" s="44"/>
    </row>
    <row r="76" spans="17:17" x14ac:dyDescent="0.3">
      <c r="Q76" s="44"/>
    </row>
    <row r="77" spans="17:17" x14ac:dyDescent="0.3">
      <c r="Q77" s="44"/>
    </row>
    <row r="78" spans="17:17" x14ac:dyDescent="0.3">
      <c r="Q78" s="44"/>
    </row>
    <row r="79" spans="17:17" x14ac:dyDescent="0.3">
      <c r="Q79" s="44"/>
    </row>
    <row r="80" spans="17:17" x14ac:dyDescent="0.3">
      <c r="Q80" s="44"/>
    </row>
    <row r="81" spans="17:17" x14ac:dyDescent="0.3">
      <c r="Q81" s="44"/>
    </row>
    <row r="82" spans="17:17" x14ac:dyDescent="0.3">
      <c r="Q82" s="44"/>
    </row>
    <row r="83" spans="17:17" x14ac:dyDescent="0.3">
      <c r="Q83" s="44"/>
    </row>
    <row r="84" spans="17:17" x14ac:dyDescent="0.3">
      <c r="Q84" s="44"/>
    </row>
    <row r="85" spans="17:17" x14ac:dyDescent="0.3">
      <c r="Q85" s="44"/>
    </row>
    <row r="86" spans="17:17" x14ac:dyDescent="0.3">
      <c r="Q86" s="44"/>
    </row>
    <row r="87" spans="17:17" x14ac:dyDescent="0.3">
      <c r="Q87" s="44"/>
    </row>
    <row r="88" spans="17:17" x14ac:dyDescent="0.3">
      <c r="Q88" s="44"/>
    </row>
    <row r="89" spans="17:17" x14ac:dyDescent="0.3">
      <c r="Q89" s="44"/>
    </row>
    <row r="90" spans="17:17" x14ac:dyDescent="0.3">
      <c r="Q90" s="44"/>
    </row>
    <row r="91" spans="17:17" x14ac:dyDescent="0.3">
      <c r="Q91" s="44"/>
    </row>
    <row r="92" spans="17:17" x14ac:dyDescent="0.3">
      <c r="Q92" s="44"/>
    </row>
    <row r="93" spans="17:17" x14ac:dyDescent="0.3">
      <c r="Q93" s="44"/>
    </row>
    <row r="94" spans="17:17" x14ac:dyDescent="0.3">
      <c r="Q94" s="44"/>
    </row>
    <row r="95" spans="17:17" x14ac:dyDescent="0.3">
      <c r="Q95" s="44"/>
    </row>
    <row r="96" spans="17:17" x14ac:dyDescent="0.3">
      <c r="Q96" s="44"/>
    </row>
    <row r="97" spans="17:17" x14ac:dyDescent="0.3">
      <c r="Q97" s="44"/>
    </row>
    <row r="98" spans="17:17" x14ac:dyDescent="0.3">
      <c r="Q98" s="44"/>
    </row>
    <row r="99" spans="17:17" x14ac:dyDescent="0.3">
      <c r="Q99" s="44"/>
    </row>
    <row r="100" spans="17:17" x14ac:dyDescent="0.3">
      <c r="Q100" s="44"/>
    </row>
    <row r="101" spans="17:17" x14ac:dyDescent="0.3">
      <c r="Q101" s="44"/>
    </row>
    <row r="102" spans="17:17" x14ac:dyDescent="0.3">
      <c r="Q102" s="44"/>
    </row>
    <row r="103" spans="17:17" x14ac:dyDescent="0.3">
      <c r="Q103" s="44"/>
    </row>
    <row r="104" spans="17:17" x14ac:dyDescent="0.3">
      <c r="Q104" s="44"/>
    </row>
    <row r="105" spans="17:17" x14ac:dyDescent="0.3">
      <c r="Q105" s="44"/>
    </row>
    <row r="106" spans="17:17" x14ac:dyDescent="0.3">
      <c r="Q106" s="44"/>
    </row>
    <row r="107" spans="17:17" x14ac:dyDescent="0.3">
      <c r="Q107" s="44"/>
    </row>
    <row r="108" spans="17:17" x14ac:dyDescent="0.3">
      <c r="Q108" s="44"/>
    </row>
    <row r="109" spans="17:17" x14ac:dyDescent="0.3">
      <c r="Q109" s="44"/>
    </row>
    <row r="110" spans="17:17" x14ac:dyDescent="0.3">
      <c r="Q110" s="44"/>
    </row>
    <row r="111" spans="17:17" x14ac:dyDescent="0.3">
      <c r="Q111" s="44"/>
    </row>
    <row r="112" spans="17:17" x14ac:dyDescent="0.3">
      <c r="Q112" s="44"/>
    </row>
    <row r="113" spans="17:17" x14ac:dyDescent="0.3">
      <c r="Q113" s="44"/>
    </row>
    <row r="114" spans="17:17" x14ac:dyDescent="0.3">
      <c r="Q114" s="44"/>
    </row>
    <row r="115" spans="17:17" x14ac:dyDescent="0.3">
      <c r="Q115" s="44"/>
    </row>
    <row r="116" spans="17:17" x14ac:dyDescent="0.3">
      <c r="Q116" s="44"/>
    </row>
    <row r="117" spans="17:17" x14ac:dyDescent="0.3">
      <c r="Q117" s="44"/>
    </row>
  </sheetData>
  <dataValidations count="1">
    <dataValidation type="list" allowBlank="1" showInputMessage="1" showErrorMessage="1" sqref="G9" xr:uid="{02C0D1F2-BD47-4988-844E-F41608ABFFA2}">
      <formula1>$F$11:$F$31</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57DD4-8A1E-4DB9-BEC8-405ADCF92647}">
  <sheetPr>
    <tabColor rgb="FFFFC000"/>
  </sheetPr>
  <dimension ref="B1:N1052"/>
  <sheetViews>
    <sheetView zoomScale="110" zoomScaleNormal="110" workbookViewId="0">
      <selection activeCell="C3" sqref="C3"/>
    </sheetView>
  </sheetViews>
  <sheetFormatPr baseColWidth="10" defaultColWidth="11.44140625" defaultRowHeight="14.4" x14ac:dyDescent="0.3"/>
  <cols>
    <col min="1" max="1" width="1.33203125" style="3" customWidth="1"/>
    <col min="2" max="2" width="23.88671875" style="3" bestFit="1" customWidth="1"/>
    <col min="3" max="3" width="19.77734375" style="3" bestFit="1" customWidth="1"/>
    <col min="4" max="4" width="18.77734375" style="3" bestFit="1" customWidth="1"/>
    <col min="5" max="5" width="12.33203125" style="3" bestFit="1" customWidth="1"/>
    <col min="6" max="6" width="28.33203125" style="3" bestFit="1" customWidth="1"/>
    <col min="7" max="7" width="27" style="3" bestFit="1" customWidth="1"/>
    <col min="8" max="8" width="45.109375" style="3" bestFit="1" customWidth="1"/>
    <col min="9" max="9" width="25.44140625" style="3" customWidth="1"/>
    <col min="10" max="10" width="23.44140625" style="3" bestFit="1" customWidth="1"/>
    <col min="11" max="12" width="9.33203125" style="3" bestFit="1" customWidth="1"/>
    <col min="13" max="16" width="11.44140625" style="3"/>
    <col min="17" max="17" width="12" style="3" bestFit="1" customWidth="1"/>
    <col min="18" max="16384" width="11.44140625" style="3"/>
  </cols>
  <sheetData>
    <row r="1" spans="2:9" ht="7.2" customHeight="1" x14ac:dyDescent="0.3">
      <c r="E1" s="205"/>
      <c r="F1" s="206"/>
      <c r="H1" s="205"/>
    </row>
    <row r="2" spans="2:9" ht="18" x14ac:dyDescent="0.3">
      <c r="B2" s="260" t="s">
        <v>320</v>
      </c>
      <c r="C2" s="260"/>
      <c r="I2" s="207"/>
    </row>
    <row r="3" spans="2:9" x14ac:dyDescent="0.3">
      <c r="B3" s="208" t="s">
        <v>295</v>
      </c>
      <c r="C3" s="209" t="s">
        <v>89</v>
      </c>
      <c r="I3" s="207"/>
    </row>
    <row r="4" spans="2:9" x14ac:dyDescent="0.3">
      <c r="B4" s="208" t="s">
        <v>294</v>
      </c>
      <c r="C4" s="210" t="e" cm="1" vm="216">
        <f t="array" ref="C4">_xldudf_EVEONLINE_INVENTORYSEARCH(C3,1)</f>
        <v>#VALUE!</v>
      </c>
      <c r="I4" s="207"/>
    </row>
    <row r="5" spans="2:9" x14ac:dyDescent="0.3">
      <c r="B5" s="211" t="s">
        <v>293</v>
      </c>
      <c r="C5" s="212">
        <f>11.4*2+(5*1.1)</f>
        <v>28.3</v>
      </c>
      <c r="D5" s="213" t="str">
        <f>"  including drones "</f>
        <v xml:space="preserve">  including drones </v>
      </c>
      <c r="I5" s="207"/>
    </row>
    <row r="6" spans="2:9" x14ac:dyDescent="0.3">
      <c r="B6" s="208" t="s">
        <v>291</v>
      </c>
      <c r="C6" s="214">
        <v>34375</v>
      </c>
      <c r="D6" s="213"/>
      <c r="I6" s="207"/>
    </row>
    <row r="7" spans="2:9" x14ac:dyDescent="0.3">
      <c r="B7" s="208" t="s">
        <v>290</v>
      </c>
      <c r="C7" s="215">
        <f>(C6/C5)/60</f>
        <v>20.244405182567725</v>
      </c>
      <c r="D7" s="216">
        <f ca="1">NOW()+TIME(0,C7,0)</f>
        <v>45383.676759027781</v>
      </c>
      <c r="I7" s="207"/>
    </row>
    <row r="8" spans="2:9" x14ac:dyDescent="0.3">
      <c r="B8" s="208" t="s">
        <v>289</v>
      </c>
      <c r="C8" s="217">
        <v>3333</v>
      </c>
      <c r="I8" s="207"/>
    </row>
    <row r="9" spans="2:9" x14ac:dyDescent="0.3">
      <c r="B9" s="208" t="s">
        <v>100</v>
      </c>
      <c r="C9" s="218">
        <f>C8*10</f>
        <v>33330</v>
      </c>
      <c r="I9" s="205"/>
    </row>
    <row r="10" spans="2:9" x14ac:dyDescent="0.3">
      <c r="B10" s="208" t="s">
        <v>288</v>
      </c>
      <c r="C10" s="219" cm="1">
        <f t="array" ref="C10">IFERROR(0.06*_FV(_xldudf_EVEONLINE_INVENTORYSEARCH(C3,1),"Adjusted Price",TRUE)+_FV(_xldudf_EVEONLINE_INVENTORYSEARCH(C3,1),"Average Price",TRUE),"-")</f>
        <v>7873.9350341333893</v>
      </c>
      <c r="D10" s="220"/>
    </row>
    <row r="11" spans="2:9" x14ac:dyDescent="0.3">
      <c r="B11" s="208" t="s">
        <v>306</v>
      </c>
      <c r="C11" s="221">
        <f>C8*C10</f>
        <v>26243825.468766585</v>
      </c>
      <c r="D11" s="222"/>
      <c r="E11" s="222"/>
      <c r="F11" s="222"/>
      <c r="G11" s="222"/>
      <c r="I11" s="205"/>
    </row>
    <row r="12" spans="2:9" x14ac:dyDescent="0.3">
      <c r="B12" s="223" t="s">
        <v>286</v>
      </c>
      <c r="C12" s="224">
        <v>0.79600000000000004</v>
      </c>
      <c r="D12" s="225"/>
      <c r="H12" s="207"/>
      <c r="I12" s="205"/>
    </row>
    <row r="13" spans="2:9" x14ac:dyDescent="0.3">
      <c r="B13" s="208" t="s">
        <v>319</v>
      </c>
      <c r="C13" s="221">
        <f>SUM(F17:F21)</f>
        <v>44663454.757178396</v>
      </c>
      <c r="D13" s="226"/>
      <c r="H13" s="207"/>
      <c r="I13" s="205"/>
    </row>
    <row r="14" spans="2:9" x14ac:dyDescent="0.3">
      <c r="B14" s="208" t="s">
        <v>284</v>
      </c>
      <c r="C14" s="221">
        <f>C13*(60/C7)</f>
        <v>132372735.14651157</v>
      </c>
      <c r="D14" s="226"/>
      <c r="H14" s="207"/>
      <c r="I14" s="205"/>
    </row>
    <row r="15" spans="2:9" x14ac:dyDescent="0.3">
      <c r="H15" s="207"/>
      <c r="I15" s="207"/>
    </row>
    <row r="16" spans="2:9" x14ac:dyDescent="0.3">
      <c r="B16" s="227" t="s">
        <v>283</v>
      </c>
      <c r="C16" s="228" t="s">
        <v>282</v>
      </c>
      <c r="D16" s="229" t="s">
        <v>281</v>
      </c>
      <c r="E16" s="229" t="s">
        <v>280</v>
      </c>
      <c r="F16" s="229" t="s">
        <v>33</v>
      </c>
      <c r="H16" s="207"/>
      <c r="I16" s="205"/>
    </row>
    <row r="17" spans="2:14" x14ac:dyDescent="0.3">
      <c r="B17" s="208" t="e" cm="1" vm="217">
        <f t="array" ref="B17:B20">_FV(C4,"refine_materials")</f>
        <v>#VALUE!</v>
      </c>
      <c r="C17" s="230" cm="1">
        <f t="array" ref="C17:C20">_FV(_xlfn.ANCHORARRAY(B17),"quantity")*(C8/100)</f>
        <v>666.59999999999991</v>
      </c>
      <c r="D17" s="231" cm="1">
        <f t="array" ref="D17:D20">_FV(_xlfn.ANCHORARRAY(B17),"quantity")*(C$8/100)*C$12</f>
        <v>530.61359999999991</v>
      </c>
      <c r="E17" s="230" cm="1">
        <f t="array" ref="E17">IFERROR(_FV(_xldudf_EVEONLINE_TYPE(_FV(B17,"material_type_id")),"Average Price",TRUE),"")</f>
        <v>1823.06</v>
      </c>
      <c r="F17" s="230">
        <f t="shared" ref="F17:F22" si="0">IFERROR(E17*D17,"")</f>
        <v>967340.4296159998</v>
      </c>
      <c r="G17" s="207"/>
      <c r="H17" s="207"/>
      <c r="I17" s="205"/>
    </row>
    <row r="18" spans="2:14" x14ac:dyDescent="0.3">
      <c r="B18" s="208" t="e" vm="218">
        <v>#VALUE!</v>
      </c>
      <c r="C18" s="230">
        <v>666.59999999999991</v>
      </c>
      <c r="D18" s="231">
        <v>530.61359999999991</v>
      </c>
      <c r="E18" s="230" cm="1">
        <f t="array" ref="E18">IFERROR(_FV(_xldudf_EVEONLINE_TYPE(_FV(B18,"material_type_id")),"Average Price",TRUE),"")</f>
        <v>5884.8</v>
      </c>
      <c r="F18" s="230">
        <f t="shared" si="0"/>
        <v>3122554.9132799995</v>
      </c>
      <c r="G18" s="207"/>
      <c r="H18" s="207"/>
      <c r="I18" s="205"/>
    </row>
    <row r="19" spans="2:14" x14ac:dyDescent="0.3">
      <c r="B19" s="208" t="e" vm="219">
        <v>#VALUE!</v>
      </c>
      <c r="C19" s="230">
        <v>333.29999999999995</v>
      </c>
      <c r="D19" s="231">
        <v>265.30679999999995</v>
      </c>
      <c r="E19" s="230" cm="1">
        <f t="array" ref="E19">IFERROR(_FV(_xldudf_EVEONLINE_TYPE(_FV(B19,"material_type_id")),"Average Price",TRUE),"")</f>
        <v>9240.82</v>
      </c>
      <c r="F19" s="230">
        <f t="shared" si="0"/>
        <v>2451652.3835759996</v>
      </c>
      <c r="H19" s="207"/>
      <c r="I19" s="205"/>
    </row>
    <row r="20" spans="2:14" x14ac:dyDescent="0.3">
      <c r="B20" s="208" t="e" vm="220">
        <v>#VALUE!</v>
      </c>
      <c r="C20" s="230">
        <v>733.26</v>
      </c>
      <c r="D20" s="231">
        <v>583.67496000000006</v>
      </c>
      <c r="E20" s="230" cm="1">
        <f t="array" ref="E20">IFERROR(_FV(_xldudf_EVEONLINE_TYPE(_FV(B20,"material_type_id")),"Average Price",TRUE),"")</f>
        <v>65313.59</v>
      </c>
      <c r="F20" s="230">
        <f t="shared" si="0"/>
        <v>38121907.030706398</v>
      </c>
    </row>
    <row r="21" spans="2:14" x14ac:dyDescent="0.3">
      <c r="B21" s="208"/>
      <c r="C21" s="230"/>
      <c r="D21" s="230"/>
      <c r="E21" s="230" t="str" cm="1">
        <f t="array" ref="E21">IFERROR(_FV(_xldudf_EVEONLINE_TYPE(_FV(B21,"material_type_id")),"Average Price",TRUE),"")</f>
        <v/>
      </c>
      <c r="F21" s="230" t="str">
        <f t="shared" si="0"/>
        <v/>
      </c>
    </row>
    <row r="22" spans="2:14" x14ac:dyDescent="0.3">
      <c r="B22" s="208"/>
      <c r="C22" s="230"/>
      <c r="D22" s="230"/>
      <c r="E22" s="230" t="str" cm="1">
        <f t="array" ref="E22">IFERROR(_FV(_xldudf_EVEONLINE_TYPE(_FV(B22,"material_type_id")),"Average Price",TRUE),"")</f>
        <v/>
      </c>
      <c r="F22" s="230" t="str">
        <f t="shared" si="0"/>
        <v/>
      </c>
    </row>
    <row r="23" spans="2:14" x14ac:dyDescent="0.3">
      <c r="B23" s="208"/>
      <c r="C23" s="230"/>
      <c r="D23" s="230"/>
      <c r="E23" s="230"/>
      <c r="F23" s="230"/>
    </row>
    <row r="24" spans="2:14" x14ac:dyDescent="0.3">
      <c r="B24" s="208"/>
      <c r="C24" s="230"/>
      <c r="D24" s="230"/>
    </row>
    <row r="25" spans="2:14" x14ac:dyDescent="0.3">
      <c r="E25" s="230"/>
    </row>
    <row r="26" spans="2:14" x14ac:dyDescent="0.3">
      <c r="B26" s="271" t="s">
        <v>148</v>
      </c>
      <c r="C26" s="271" t="s">
        <v>96</v>
      </c>
      <c r="F26" s="271" t="s">
        <v>8</v>
      </c>
      <c r="G26" s="271" t="s">
        <v>101</v>
      </c>
    </row>
    <row r="28" spans="2:14" x14ac:dyDescent="0.3">
      <c r="B28" s="272" t="s">
        <v>9</v>
      </c>
      <c r="C28" s="272" t="s">
        <v>268</v>
      </c>
      <c r="D28" s="272" t="s">
        <v>318</v>
      </c>
      <c r="F28" s="272" t="s">
        <v>9</v>
      </c>
      <c r="G28" s="272" t="s">
        <v>145</v>
      </c>
      <c r="H28" s="273" t="s">
        <v>20</v>
      </c>
    </row>
    <row r="29" spans="2:14" x14ac:dyDescent="0.3">
      <c r="B29" s="271" t="s">
        <v>144</v>
      </c>
      <c r="C29" s="271" t="s">
        <v>5</v>
      </c>
      <c r="D29" s="274">
        <v>1094.3887159487722</v>
      </c>
      <c r="F29" s="271" t="s">
        <v>84</v>
      </c>
      <c r="G29" s="271" t="s">
        <v>84</v>
      </c>
      <c r="H29" s="271" t="s">
        <v>124</v>
      </c>
    </row>
    <row r="30" spans="2:14" x14ac:dyDescent="0.3">
      <c r="B30" s="271" t="s">
        <v>261</v>
      </c>
      <c r="C30" s="271" t="s">
        <v>116</v>
      </c>
      <c r="D30" s="274">
        <v>15044.410060064063</v>
      </c>
      <c r="F30" s="271" t="s">
        <v>85</v>
      </c>
      <c r="G30" s="271" t="s">
        <v>142</v>
      </c>
      <c r="H30" s="271" t="s">
        <v>6</v>
      </c>
    </row>
    <row r="31" spans="2:14" x14ac:dyDescent="0.3">
      <c r="B31" s="271" t="s">
        <v>80</v>
      </c>
      <c r="C31" s="271" t="s">
        <v>116</v>
      </c>
      <c r="D31" s="274">
        <v>7892.3203207945735</v>
      </c>
      <c r="F31" s="271" t="s">
        <v>89</v>
      </c>
      <c r="G31" s="271" t="s">
        <v>114</v>
      </c>
      <c r="H31" s="271" t="s">
        <v>119</v>
      </c>
    </row>
    <row r="32" spans="2:14" x14ac:dyDescent="0.3">
      <c r="B32" s="271" t="s">
        <v>258</v>
      </c>
      <c r="C32" s="271" t="s">
        <v>116</v>
      </c>
      <c r="D32" s="274">
        <v>10372.726884063513</v>
      </c>
      <c r="F32" s="271" t="s">
        <v>131</v>
      </c>
      <c r="G32" s="271" t="s">
        <v>115</v>
      </c>
      <c r="H32" s="271" t="s">
        <v>130</v>
      </c>
      <c r="J32" s="232"/>
      <c r="K32" s="232"/>
      <c r="L32" s="232"/>
      <c r="M32" s="232"/>
      <c r="N32" s="232"/>
    </row>
    <row r="33" spans="2:14" x14ac:dyDescent="0.3">
      <c r="B33" s="271" t="s">
        <v>256</v>
      </c>
      <c r="C33" s="271" t="s">
        <v>116</v>
      </c>
      <c r="D33" s="274">
        <v>16522.755199096824</v>
      </c>
      <c r="F33" s="271" t="s">
        <v>4</v>
      </c>
      <c r="G33" s="271" t="s">
        <v>4</v>
      </c>
      <c r="H33" s="271" t="s">
        <v>123</v>
      </c>
      <c r="I33" s="232"/>
      <c r="J33" s="232"/>
      <c r="K33" s="232"/>
      <c r="L33" s="232"/>
      <c r="M33" s="232"/>
      <c r="N33" s="232"/>
    </row>
    <row r="34" spans="2:14" x14ac:dyDescent="0.3">
      <c r="B34" s="271" t="s">
        <v>254</v>
      </c>
      <c r="C34" s="271" t="s">
        <v>5</v>
      </c>
      <c r="D34" s="274">
        <v>1266.5487131642894</v>
      </c>
      <c r="F34" s="271" t="s">
        <v>90</v>
      </c>
      <c r="G34" s="271" t="s">
        <v>121</v>
      </c>
      <c r="H34" s="271" t="s">
        <v>132</v>
      </c>
      <c r="I34" s="232"/>
      <c r="J34" s="232"/>
      <c r="K34" s="232"/>
      <c r="L34" s="232"/>
      <c r="M34" s="232"/>
      <c r="N34" s="232"/>
    </row>
    <row r="35" spans="2:14" x14ac:dyDescent="0.3">
      <c r="B35" s="271" t="s">
        <v>81</v>
      </c>
      <c r="C35" s="271" t="s">
        <v>5</v>
      </c>
      <c r="D35" s="274">
        <v>2286.9544262274512</v>
      </c>
      <c r="F35" s="271" t="s">
        <v>91</v>
      </c>
      <c r="G35" s="271" t="s">
        <v>141</v>
      </c>
      <c r="H35" s="271" t="s">
        <v>12</v>
      </c>
      <c r="I35" s="232"/>
      <c r="J35" s="232"/>
      <c r="K35" s="232"/>
      <c r="L35" s="232"/>
      <c r="M35" s="232"/>
      <c r="N35" s="232"/>
    </row>
    <row r="36" spans="2:14" x14ac:dyDescent="0.3">
      <c r="B36" s="271" t="s">
        <v>82</v>
      </c>
      <c r="C36" s="271" t="s">
        <v>5</v>
      </c>
      <c r="D36" s="274">
        <v>1012.8434401758683</v>
      </c>
      <c r="F36" s="271" t="s">
        <v>92</v>
      </c>
      <c r="G36" s="271" t="s">
        <v>118</v>
      </c>
      <c r="H36" s="271" t="s">
        <v>129</v>
      </c>
      <c r="I36" s="232"/>
      <c r="J36" s="232"/>
      <c r="K36" s="232"/>
      <c r="L36" s="232"/>
      <c r="M36" s="232"/>
      <c r="N36" s="232"/>
    </row>
    <row r="37" spans="2:14" x14ac:dyDescent="0.3">
      <c r="B37" s="271" t="s">
        <v>83</v>
      </c>
      <c r="C37" s="271" t="s">
        <v>5</v>
      </c>
      <c r="D37" s="274">
        <v>1093.6016650655333</v>
      </c>
      <c r="F37" s="271" t="s">
        <v>118</v>
      </c>
      <c r="G37" s="271" t="s">
        <v>114</v>
      </c>
      <c r="H37" s="271" t="s">
        <v>117</v>
      </c>
      <c r="I37" s="232"/>
      <c r="J37" s="232"/>
      <c r="K37" s="232"/>
      <c r="L37" s="232"/>
      <c r="M37" s="232"/>
      <c r="N37" s="232"/>
    </row>
    <row r="38" spans="2:14" x14ac:dyDescent="0.3">
      <c r="B38" s="271" t="s">
        <v>126</v>
      </c>
      <c r="C38" s="271" t="s">
        <v>11</v>
      </c>
      <c r="D38" s="274">
        <v>8866.8795722607629</v>
      </c>
      <c r="F38" s="271" t="s">
        <v>115</v>
      </c>
      <c r="G38" s="271" t="s">
        <v>114</v>
      </c>
      <c r="H38" s="271" t="s">
        <v>113</v>
      </c>
      <c r="I38" s="232"/>
      <c r="J38" s="232"/>
      <c r="K38" s="232"/>
      <c r="L38" s="232"/>
      <c r="M38" s="232"/>
      <c r="N38" s="232"/>
    </row>
    <row r="39" spans="2:14" x14ac:dyDescent="0.3">
      <c r="B39" s="271" t="s">
        <v>84</v>
      </c>
      <c r="C39" s="271" t="s">
        <v>11</v>
      </c>
      <c r="D39" s="274">
        <v>1147.1244924993746</v>
      </c>
      <c r="F39" s="271" t="s">
        <v>7</v>
      </c>
      <c r="G39" s="271" t="s">
        <v>7</v>
      </c>
      <c r="H39" s="271" t="s">
        <v>122</v>
      </c>
      <c r="I39" s="232"/>
      <c r="J39" s="232"/>
      <c r="K39" s="232"/>
      <c r="L39" s="232"/>
      <c r="M39" s="232"/>
      <c r="N39" s="232"/>
    </row>
    <row r="40" spans="2:14" x14ac:dyDescent="0.3">
      <c r="B40" s="271" t="s">
        <v>242</v>
      </c>
      <c r="C40" s="271" t="s">
        <v>14</v>
      </c>
      <c r="D40" s="274">
        <v>0</v>
      </c>
      <c r="F40" s="232"/>
      <c r="G40" s="232"/>
      <c r="H40" s="232"/>
      <c r="I40" s="232"/>
      <c r="J40" s="232"/>
      <c r="K40" s="232"/>
      <c r="L40" s="232"/>
      <c r="M40" s="232"/>
      <c r="N40" s="232"/>
    </row>
    <row r="41" spans="2:14" x14ac:dyDescent="0.3">
      <c r="B41" s="271" t="s">
        <v>85</v>
      </c>
      <c r="C41" s="271" t="s">
        <v>5</v>
      </c>
      <c r="D41" s="274">
        <v>726.12640427110944</v>
      </c>
      <c r="F41" s="232"/>
      <c r="G41" s="232"/>
      <c r="H41" s="232"/>
      <c r="I41" s="232"/>
      <c r="J41" s="232"/>
      <c r="K41" s="232"/>
      <c r="L41" s="232"/>
      <c r="M41" s="232"/>
      <c r="N41" s="232"/>
    </row>
    <row r="42" spans="2:14" x14ac:dyDescent="0.3">
      <c r="B42" s="271" t="s">
        <v>241</v>
      </c>
      <c r="C42" s="271" t="s">
        <v>14</v>
      </c>
      <c r="D42" s="274">
        <v>0</v>
      </c>
      <c r="F42" s="232"/>
      <c r="G42" s="232"/>
      <c r="H42" s="232"/>
      <c r="I42" s="232"/>
      <c r="J42" s="232"/>
      <c r="K42" s="232"/>
      <c r="L42" s="232"/>
      <c r="M42" s="232"/>
      <c r="N42" s="232"/>
    </row>
    <row r="43" spans="2:14" x14ac:dyDescent="0.3">
      <c r="B43" s="271" t="s">
        <v>239</v>
      </c>
      <c r="C43" s="271" t="s">
        <v>14</v>
      </c>
      <c r="D43" s="274">
        <v>553.39378466717233</v>
      </c>
      <c r="F43" s="232"/>
      <c r="G43" s="232"/>
      <c r="H43" s="232"/>
      <c r="I43" s="232"/>
      <c r="J43" s="232"/>
      <c r="K43" s="232"/>
      <c r="L43" s="232"/>
      <c r="M43" s="232"/>
      <c r="N43" s="232"/>
    </row>
    <row r="44" spans="2:14" x14ac:dyDescent="0.3">
      <c r="B44" s="271" t="s">
        <v>238</v>
      </c>
      <c r="C44" s="271" t="s">
        <v>14</v>
      </c>
      <c r="D44" s="274">
        <v>0</v>
      </c>
      <c r="F44" s="232"/>
      <c r="G44" s="232"/>
      <c r="H44" s="232"/>
      <c r="I44" s="232"/>
      <c r="J44" s="232"/>
      <c r="K44" s="232"/>
      <c r="L44" s="232"/>
      <c r="M44" s="232"/>
      <c r="N44" s="232"/>
    </row>
    <row r="45" spans="2:14" x14ac:dyDescent="0.3">
      <c r="B45" s="271" t="s">
        <v>139</v>
      </c>
      <c r="C45" s="271" t="s">
        <v>14</v>
      </c>
      <c r="D45" s="274">
        <v>803.75448547138524</v>
      </c>
      <c r="F45" s="232"/>
      <c r="G45" s="232"/>
      <c r="H45" s="232"/>
      <c r="I45" s="232"/>
      <c r="J45" s="232"/>
      <c r="K45" s="232"/>
      <c r="L45" s="232"/>
      <c r="M45" s="232"/>
      <c r="N45" s="232"/>
    </row>
    <row r="46" spans="2:14" x14ac:dyDescent="0.3">
      <c r="B46" s="271" t="s">
        <v>236</v>
      </c>
      <c r="C46" s="271" t="s">
        <v>5</v>
      </c>
      <c r="D46" s="274">
        <v>1991.8666810970008</v>
      </c>
      <c r="F46" s="232"/>
      <c r="G46" s="232"/>
      <c r="H46" s="232"/>
      <c r="I46" s="232"/>
      <c r="J46" s="232"/>
      <c r="K46" s="232"/>
      <c r="L46" s="232"/>
      <c r="M46" s="232"/>
      <c r="N46" s="232"/>
    </row>
    <row r="47" spans="2:14" x14ac:dyDescent="0.3">
      <c r="B47" s="271" t="s">
        <v>229</v>
      </c>
      <c r="C47" s="271" t="s">
        <v>5</v>
      </c>
      <c r="D47" s="274">
        <v>1384.1684261849603</v>
      </c>
      <c r="F47" s="232"/>
      <c r="G47" s="232"/>
      <c r="H47" s="232"/>
      <c r="I47" s="232"/>
      <c r="J47" s="232"/>
      <c r="K47" s="232"/>
      <c r="L47" s="232"/>
      <c r="M47" s="232"/>
      <c r="N47" s="232"/>
    </row>
    <row r="48" spans="2:14" x14ac:dyDescent="0.3">
      <c r="B48" s="271" t="s">
        <v>227</v>
      </c>
      <c r="C48" s="271" t="s">
        <v>5</v>
      </c>
      <c r="D48" s="274">
        <v>1796.3382527774907</v>
      </c>
      <c r="F48" s="232"/>
      <c r="G48" s="232"/>
      <c r="H48" s="232"/>
      <c r="I48" s="232"/>
      <c r="J48" s="232"/>
      <c r="K48" s="232"/>
      <c r="L48" s="232"/>
      <c r="M48" s="232"/>
      <c r="N48" s="232"/>
    </row>
    <row r="49" spans="2:14" x14ac:dyDescent="0.3">
      <c r="B49" s="271" t="s">
        <v>224</v>
      </c>
      <c r="C49" s="271" t="s">
        <v>11</v>
      </c>
      <c r="D49" s="274">
        <v>391.35453841243964</v>
      </c>
      <c r="F49" s="232"/>
      <c r="G49" s="232"/>
      <c r="H49" s="232"/>
      <c r="I49" s="232"/>
      <c r="J49" s="232"/>
      <c r="K49" s="232"/>
      <c r="L49" s="232"/>
      <c r="M49" s="232"/>
      <c r="N49" s="232"/>
    </row>
    <row r="50" spans="2:14" x14ac:dyDescent="0.3">
      <c r="B50" s="271" t="s">
        <v>222</v>
      </c>
      <c r="C50" s="271" t="s">
        <v>11</v>
      </c>
      <c r="D50" s="274">
        <v>653.32268335779236</v>
      </c>
      <c r="F50" s="232"/>
      <c r="G50" s="232"/>
      <c r="H50" s="232"/>
      <c r="I50" s="232"/>
      <c r="J50" s="232"/>
      <c r="K50" s="232"/>
      <c r="L50" s="232"/>
      <c r="M50" s="232"/>
      <c r="N50" s="232"/>
    </row>
    <row r="51" spans="2:14" x14ac:dyDescent="0.3">
      <c r="B51" s="271" t="s">
        <v>220</v>
      </c>
      <c r="C51" s="271" t="s">
        <v>11</v>
      </c>
      <c r="D51" s="274">
        <v>0</v>
      </c>
      <c r="E51" s="232"/>
      <c r="F51" s="232"/>
      <c r="G51" s="232"/>
      <c r="H51" s="232"/>
      <c r="I51" s="232"/>
      <c r="J51" s="232"/>
    </row>
    <row r="52" spans="2:14" x14ac:dyDescent="0.3">
      <c r="B52" s="271" t="s">
        <v>219</v>
      </c>
      <c r="C52" s="271" t="s">
        <v>10</v>
      </c>
      <c r="D52" s="274">
        <v>391.09810455462292</v>
      </c>
      <c r="E52" s="232"/>
      <c r="F52" s="232"/>
      <c r="G52" s="232"/>
      <c r="H52" s="232"/>
      <c r="I52" s="232"/>
      <c r="J52" s="232"/>
    </row>
    <row r="53" spans="2:14" x14ac:dyDescent="0.3">
      <c r="B53" s="271" t="s">
        <v>218</v>
      </c>
      <c r="C53" s="271" t="s">
        <v>10</v>
      </c>
      <c r="D53" s="274">
        <v>556.02127861513156</v>
      </c>
      <c r="E53" s="232"/>
      <c r="F53" s="232"/>
      <c r="G53" s="232"/>
      <c r="H53" s="232"/>
      <c r="I53" s="232"/>
      <c r="J53" s="232"/>
    </row>
    <row r="54" spans="2:14" x14ac:dyDescent="0.3">
      <c r="B54" s="271" t="s">
        <v>217</v>
      </c>
      <c r="C54" s="271" t="s">
        <v>10</v>
      </c>
      <c r="D54" s="274">
        <v>1834.5586628687099</v>
      </c>
      <c r="E54" s="232"/>
      <c r="F54" s="232"/>
      <c r="G54" s="232"/>
      <c r="H54" s="232"/>
      <c r="I54" s="232"/>
      <c r="J54" s="232"/>
    </row>
    <row r="55" spans="2:14" x14ac:dyDescent="0.3">
      <c r="B55" s="271" t="s">
        <v>88</v>
      </c>
      <c r="C55" s="271" t="s">
        <v>10</v>
      </c>
      <c r="D55" s="274">
        <v>844.93600306008352</v>
      </c>
      <c r="E55" s="232"/>
      <c r="F55" s="232"/>
      <c r="G55" s="232"/>
      <c r="H55" s="232"/>
      <c r="I55" s="232"/>
      <c r="J55" s="232"/>
    </row>
    <row r="56" spans="2:14" x14ac:dyDescent="0.3">
      <c r="B56" s="271" t="s">
        <v>121</v>
      </c>
      <c r="C56" s="271" t="s">
        <v>116</v>
      </c>
      <c r="D56" s="274">
        <v>14159.639727365438</v>
      </c>
      <c r="E56" s="232"/>
      <c r="F56" s="232"/>
      <c r="G56" s="232"/>
      <c r="H56" s="232"/>
      <c r="I56" s="232"/>
      <c r="J56" s="232"/>
    </row>
    <row r="57" spans="2:14" x14ac:dyDescent="0.3">
      <c r="B57" s="271" t="s">
        <v>89</v>
      </c>
      <c r="C57" s="271" t="s">
        <v>116</v>
      </c>
      <c r="D57" s="274">
        <v>9144.0451024001668</v>
      </c>
      <c r="E57" s="232"/>
      <c r="F57" s="232"/>
      <c r="G57" s="232"/>
      <c r="H57" s="232"/>
      <c r="I57" s="232"/>
      <c r="J57" s="232"/>
    </row>
    <row r="58" spans="2:14" x14ac:dyDescent="0.3">
      <c r="B58" s="271" t="s">
        <v>131</v>
      </c>
      <c r="C58" s="271" t="s">
        <v>10</v>
      </c>
      <c r="D58" s="274">
        <v>722.20293623215821</v>
      </c>
      <c r="E58" s="232"/>
      <c r="F58" s="232"/>
      <c r="G58" s="232"/>
      <c r="H58" s="232"/>
      <c r="I58" s="232"/>
      <c r="J58" s="232"/>
    </row>
    <row r="59" spans="2:14" x14ac:dyDescent="0.3">
      <c r="B59" s="271" t="s">
        <v>208</v>
      </c>
      <c r="C59" s="271" t="s">
        <v>11</v>
      </c>
      <c r="D59" s="274">
        <v>369.83447608791033</v>
      </c>
      <c r="E59" s="232"/>
      <c r="F59" s="232"/>
      <c r="G59" s="232"/>
      <c r="H59" s="232"/>
      <c r="I59" s="232"/>
      <c r="J59" s="232"/>
    </row>
    <row r="60" spans="2:14" x14ac:dyDescent="0.3">
      <c r="B60" s="271" t="s">
        <v>205</v>
      </c>
      <c r="C60" s="271" t="s">
        <v>11</v>
      </c>
      <c r="D60" s="274">
        <v>867.30915065020542</v>
      </c>
      <c r="E60" s="232"/>
      <c r="F60" s="232"/>
      <c r="G60" s="232"/>
      <c r="H60" s="232"/>
      <c r="I60" s="232"/>
      <c r="J60" s="232"/>
    </row>
    <row r="61" spans="2:14" x14ac:dyDescent="0.3">
      <c r="B61" s="271" t="s">
        <v>203</v>
      </c>
      <c r="C61" s="271" t="s">
        <v>11</v>
      </c>
      <c r="D61" s="274">
        <v>796.15737082720591</v>
      </c>
      <c r="E61" s="232"/>
      <c r="F61" s="232"/>
      <c r="G61" s="232"/>
      <c r="H61" s="232"/>
      <c r="I61" s="232"/>
      <c r="J61" s="232"/>
    </row>
    <row r="62" spans="2:14" x14ac:dyDescent="0.3">
      <c r="B62" s="271" t="s">
        <v>198</v>
      </c>
      <c r="C62" s="271" t="s">
        <v>10</v>
      </c>
      <c r="D62" s="274">
        <v>683.01911625444461</v>
      </c>
      <c r="E62" s="232"/>
      <c r="F62" s="232"/>
      <c r="G62" s="232"/>
      <c r="H62" s="232"/>
      <c r="I62" s="232"/>
      <c r="J62" s="232"/>
    </row>
    <row r="63" spans="2:14" x14ac:dyDescent="0.3">
      <c r="B63" s="271" t="s">
        <v>192</v>
      </c>
      <c r="C63" s="271" t="s">
        <v>10</v>
      </c>
      <c r="D63" s="274">
        <v>381.30965176869643</v>
      </c>
      <c r="E63" s="232"/>
      <c r="F63" s="232"/>
      <c r="G63" s="232"/>
      <c r="H63" s="232"/>
      <c r="I63" s="232"/>
      <c r="J63" s="232"/>
    </row>
    <row r="64" spans="2:14" x14ac:dyDescent="0.3">
      <c r="B64" s="271" t="s">
        <v>189</v>
      </c>
      <c r="C64" s="271" t="s">
        <v>116</v>
      </c>
      <c r="D64" s="274">
        <v>2275.813568313034</v>
      </c>
      <c r="E64" s="232"/>
      <c r="F64" s="232"/>
      <c r="G64" s="232"/>
      <c r="H64" s="232"/>
      <c r="I64" s="232"/>
      <c r="J64" s="232"/>
    </row>
    <row r="65" spans="2:10" x14ac:dyDescent="0.3">
      <c r="B65" s="271" t="s">
        <v>187</v>
      </c>
      <c r="C65" s="271" t="s">
        <v>116</v>
      </c>
      <c r="D65" s="274">
        <v>24886.163501085997</v>
      </c>
      <c r="E65" s="232"/>
      <c r="F65" s="232"/>
      <c r="G65" s="232"/>
      <c r="H65" s="232"/>
      <c r="I65" s="232"/>
      <c r="J65" s="232"/>
    </row>
    <row r="66" spans="2:10" x14ac:dyDescent="0.3">
      <c r="B66" s="271" t="s">
        <v>185</v>
      </c>
      <c r="C66" s="271" t="s">
        <v>116</v>
      </c>
      <c r="D66" s="274">
        <v>1592.629718908775</v>
      </c>
      <c r="E66" s="232"/>
      <c r="F66" s="232"/>
      <c r="G66" s="232"/>
      <c r="H66" s="232"/>
      <c r="I66" s="232"/>
      <c r="J66" s="232"/>
    </row>
    <row r="67" spans="2:10" x14ac:dyDescent="0.3">
      <c r="B67" s="271" t="s">
        <v>182</v>
      </c>
      <c r="C67" s="271" t="s">
        <v>116</v>
      </c>
      <c r="D67" s="274">
        <v>949.81358970550787</v>
      </c>
      <c r="E67" s="232"/>
      <c r="F67" s="232"/>
      <c r="G67" s="232"/>
      <c r="H67" s="232"/>
      <c r="I67" s="232"/>
      <c r="J67" s="232"/>
    </row>
    <row r="68" spans="2:10" x14ac:dyDescent="0.3">
      <c r="B68" s="271" t="s">
        <v>90</v>
      </c>
      <c r="C68" s="271" t="s">
        <v>10</v>
      </c>
      <c r="D68" s="274">
        <v>1587.72544354966</v>
      </c>
      <c r="E68" s="232"/>
      <c r="F68" s="232"/>
      <c r="G68" s="232"/>
      <c r="H68" s="232"/>
      <c r="I68" s="232"/>
      <c r="J68" s="232"/>
    </row>
    <row r="69" spans="2:10" x14ac:dyDescent="0.3">
      <c r="B69" s="271" t="s">
        <v>91</v>
      </c>
      <c r="C69" s="271" t="s">
        <v>5</v>
      </c>
      <c r="D69" s="274">
        <v>1100.2540602319082</v>
      </c>
      <c r="E69" s="232"/>
      <c r="F69" s="232"/>
      <c r="G69" s="232"/>
      <c r="H69" s="232"/>
      <c r="I69" s="232"/>
      <c r="J69" s="232"/>
    </row>
    <row r="70" spans="2:10" x14ac:dyDescent="0.3">
      <c r="B70" s="271" t="s">
        <v>133</v>
      </c>
      <c r="C70" s="271" t="s">
        <v>14</v>
      </c>
      <c r="D70" s="274">
        <v>898.61097949131204</v>
      </c>
      <c r="E70" s="232"/>
      <c r="F70" s="232"/>
      <c r="G70" s="232"/>
      <c r="H70" s="232"/>
      <c r="I70" s="232"/>
      <c r="J70" s="232"/>
    </row>
    <row r="71" spans="2:10" x14ac:dyDescent="0.3">
      <c r="B71" s="271" t="s">
        <v>177</v>
      </c>
      <c r="C71" s="271" t="s">
        <v>14</v>
      </c>
      <c r="D71" s="274">
        <v>0</v>
      </c>
      <c r="F71" s="232"/>
      <c r="G71" s="232"/>
      <c r="H71" s="232"/>
      <c r="I71" s="232"/>
      <c r="J71" s="232"/>
    </row>
    <row r="72" spans="2:10" x14ac:dyDescent="0.3">
      <c r="B72" s="271" t="s">
        <v>175</v>
      </c>
      <c r="C72" s="271" t="s">
        <v>14</v>
      </c>
      <c r="D72" s="274">
        <v>0</v>
      </c>
      <c r="F72" s="232"/>
      <c r="G72" s="232"/>
      <c r="H72" s="232"/>
      <c r="I72" s="232"/>
      <c r="J72" s="232"/>
    </row>
    <row r="73" spans="2:10" x14ac:dyDescent="0.3">
      <c r="B73" s="271" t="s">
        <v>173</v>
      </c>
      <c r="C73" s="271" t="s">
        <v>14</v>
      </c>
      <c r="D73" s="274">
        <v>0</v>
      </c>
      <c r="F73" s="232"/>
      <c r="G73" s="232"/>
      <c r="H73" s="232"/>
      <c r="I73" s="232"/>
      <c r="J73" s="232"/>
    </row>
    <row r="74" spans="2:10" x14ac:dyDescent="0.3">
      <c r="B74" s="271" t="s">
        <v>118</v>
      </c>
      <c r="C74" s="271" t="s">
        <v>116</v>
      </c>
      <c r="D74" s="274">
        <v>8598.3753088731464</v>
      </c>
      <c r="F74" s="232"/>
      <c r="G74" s="232"/>
      <c r="H74" s="232"/>
      <c r="I74" s="232"/>
      <c r="J74" s="232"/>
    </row>
    <row r="75" spans="2:10" x14ac:dyDescent="0.3">
      <c r="B75" s="271" t="s">
        <v>115</v>
      </c>
      <c r="C75" s="271" t="s">
        <v>116</v>
      </c>
      <c r="D75" s="274">
        <v>2956.5923792393987</v>
      </c>
      <c r="F75" s="232"/>
      <c r="G75" s="232"/>
      <c r="H75" s="232"/>
      <c r="I75" s="232"/>
      <c r="J75" s="232"/>
    </row>
    <row r="76" spans="2:10" x14ac:dyDescent="0.3">
      <c r="B76" s="271" t="s">
        <v>93</v>
      </c>
      <c r="C76" s="271" t="s">
        <v>5</v>
      </c>
      <c r="D76" s="274">
        <v>1171.5717494321441</v>
      </c>
      <c r="F76" s="232"/>
      <c r="G76" s="232"/>
      <c r="H76" s="232"/>
      <c r="I76" s="232"/>
      <c r="J76" s="232"/>
    </row>
    <row r="77" spans="2:10" x14ac:dyDescent="0.3">
      <c r="B77" s="271" t="s">
        <v>7</v>
      </c>
      <c r="C77" s="271" t="s">
        <v>11</v>
      </c>
      <c r="D77" s="274">
        <v>1278.2385274020107</v>
      </c>
      <c r="F77" s="232"/>
      <c r="G77" s="232"/>
      <c r="H77" s="232"/>
      <c r="I77" s="232"/>
      <c r="J77" s="232"/>
    </row>
    <row r="78" spans="2:10" x14ac:dyDescent="0.3">
      <c r="F78" s="232"/>
      <c r="G78" s="232"/>
      <c r="H78" s="232"/>
      <c r="I78" s="232"/>
      <c r="J78" s="232"/>
    </row>
    <row r="79" spans="2:10" x14ac:dyDescent="0.3">
      <c r="F79" s="232"/>
      <c r="G79" s="232"/>
      <c r="H79" s="232"/>
      <c r="I79" s="232"/>
      <c r="J79" s="232"/>
    </row>
    <row r="80" spans="2:10" x14ac:dyDescent="0.3">
      <c r="F80" s="232"/>
      <c r="G80" s="232"/>
      <c r="H80" s="232"/>
      <c r="I80" s="232"/>
      <c r="J80" s="232"/>
    </row>
    <row r="81" spans="6:10" x14ac:dyDescent="0.3">
      <c r="F81" s="232"/>
      <c r="G81" s="232"/>
      <c r="H81" s="232"/>
      <c r="I81" s="232"/>
      <c r="J81" s="232"/>
    </row>
    <row r="82" spans="6:10" x14ac:dyDescent="0.3">
      <c r="F82" s="232"/>
      <c r="G82" s="232"/>
      <c r="H82" s="232"/>
      <c r="I82" s="232"/>
      <c r="J82" s="232"/>
    </row>
    <row r="83" spans="6:10" x14ac:dyDescent="0.3">
      <c r="H83" s="232"/>
    </row>
    <row r="84" spans="6:10" x14ac:dyDescent="0.3">
      <c r="H84" s="232"/>
    </row>
    <row r="85" spans="6:10" x14ac:dyDescent="0.3">
      <c r="H85" s="232"/>
    </row>
    <row r="86" spans="6:10" x14ac:dyDescent="0.3">
      <c r="H86" s="232"/>
    </row>
    <row r="87" spans="6:10" x14ac:dyDescent="0.3">
      <c r="H87" s="232"/>
    </row>
    <row r="88" spans="6:10" x14ac:dyDescent="0.3">
      <c r="H88" s="232"/>
    </row>
    <row r="89" spans="6:10" x14ac:dyDescent="0.3">
      <c r="H89" s="232"/>
    </row>
    <row r="90" spans="6:10" x14ac:dyDescent="0.3">
      <c r="H90" s="232"/>
    </row>
    <row r="91" spans="6:10" x14ac:dyDescent="0.3">
      <c r="H91" s="232"/>
    </row>
    <row r="92" spans="6:10" x14ac:dyDescent="0.3">
      <c r="H92" s="232"/>
    </row>
    <row r="93" spans="6:10" x14ac:dyDescent="0.3">
      <c r="H93" s="232"/>
    </row>
    <row r="94" spans="6:10" x14ac:dyDescent="0.3">
      <c r="H94" s="232"/>
    </row>
    <row r="95" spans="6:10" x14ac:dyDescent="0.3">
      <c r="H95" s="232"/>
    </row>
    <row r="96" spans="6:10" x14ac:dyDescent="0.3">
      <c r="H96" s="232"/>
    </row>
    <row r="97" spans="8:8" x14ac:dyDescent="0.3">
      <c r="H97" s="232"/>
    </row>
    <row r="98" spans="8:8" x14ac:dyDescent="0.3">
      <c r="H98" s="232"/>
    </row>
    <row r="99" spans="8:8" x14ac:dyDescent="0.3">
      <c r="H99" s="232"/>
    </row>
    <row r="100" spans="8:8" x14ac:dyDescent="0.3">
      <c r="H100" s="232"/>
    </row>
    <row r="101" spans="8:8" x14ac:dyDescent="0.3">
      <c r="H101" s="232"/>
    </row>
    <row r="102" spans="8:8" x14ac:dyDescent="0.3">
      <c r="H102" s="232"/>
    </row>
    <row r="103" spans="8:8" x14ac:dyDescent="0.3">
      <c r="H103" s="232"/>
    </row>
    <row r="104" spans="8:8" x14ac:dyDescent="0.3">
      <c r="H104" s="232"/>
    </row>
    <row r="105" spans="8:8" x14ac:dyDescent="0.3">
      <c r="H105" s="232"/>
    </row>
    <row r="106" spans="8:8" x14ac:dyDescent="0.3">
      <c r="H106" s="232"/>
    </row>
    <row r="107" spans="8:8" x14ac:dyDescent="0.3">
      <c r="H107" s="232"/>
    </row>
    <row r="108" spans="8:8" x14ac:dyDescent="0.3">
      <c r="H108" s="232"/>
    </row>
    <row r="109" spans="8:8" x14ac:dyDescent="0.3">
      <c r="H109" s="232"/>
    </row>
    <row r="110" spans="8:8" x14ac:dyDescent="0.3">
      <c r="H110" s="232"/>
    </row>
    <row r="111" spans="8:8" x14ac:dyDescent="0.3">
      <c r="H111" s="232"/>
    </row>
    <row r="112" spans="8:8" x14ac:dyDescent="0.3">
      <c r="H112" s="232"/>
    </row>
    <row r="113" spans="8:8" x14ac:dyDescent="0.3">
      <c r="H113" s="232"/>
    </row>
    <row r="114" spans="8:8" x14ac:dyDescent="0.3">
      <c r="H114" s="232"/>
    </row>
    <row r="115" spans="8:8" x14ac:dyDescent="0.3">
      <c r="H115" s="232"/>
    </row>
    <row r="116" spans="8:8" x14ac:dyDescent="0.3">
      <c r="H116" s="232"/>
    </row>
    <row r="117" spans="8:8" x14ac:dyDescent="0.3">
      <c r="H117" s="232"/>
    </row>
    <row r="118" spans="8:8" x14ac:dyDescent="0.3">
      <c r="H118" s="232"/>
    </row>
    <row r="119" spans="8:8" x14ac:dyDescent="0.3">
      <c r="H119" s="232"/>
    </row>
    <row r="120" spans="8:8" x14ac:dyDescent="0.3">
      <c r="H120" s="232"/>
    </row>
    <row r="121" spans="8:8" x14ac:dyDescent="0.3">
      <c r="H121" s="232"/>
    </row>
    <row r="122" spans="8:8" x14ac:dyDescent="0.3">
      <c r="H122" s="232"/>
    </row>
    <row r="123" spans="8:8" x14ac:dyDescent="0.3">
      <c r="H123" s="232"/>
    </row>
    <row r="124" spans="8:8" x14ac:dyDescent="0.3">
      <c r="H124" s="232"/>
    </row>
    <row r="125" spans="8:8" x14ac:dyDescent="0.3">
      <c r="H125" s="232"/>
    </row>
    <row r="126" spans="8:8" x14ac:dyDescent="0.3">
      <c r="H126" s="232"/>
    </row>
    <row r="127" spans="8:8" x14ac:dyDescent="0.3">
      <c r="H127" s="232"/>
    </row>
    <row r="128" spans="8:8" x14ac:dyDescent="0.3">
      <c r="H128" s="232"/>
    </row>
    <row r="129" spans="8:8" x14ac:dyDescent="0.3">
      <c r="H129" s="232"/>
    </row>
    <row r="130" spans="8:8" x14ac:dyDescent="0.3">
      <c r="H130" s="232"/>
    </row>
    <row r="131" spans="8:8" x14ac:dyDescent="0.3">
      <c r="H131" s="232"/>
    </row>
    <row r="132" spans="8:8" x14ac:dyDescent="0.3">
      <c r="H132" s="232"/>
    </row>
    <row r="133" spans="8:8" x14ac:dyDescent="0.3">
      <c r="H133" s="232"/>
    </row>
    <row r="134" spans="8:8" x14ac:dyDescent="0.3">
      <c r="H134" s="232"/>
    </row>
    <row r="135" spans="8:8" x14ac:dyDescent="0.3">
      <c r="H135" s="232"/>
    </row>
    <row r="136" spans="8:8" x14ac:dyDescent="0.3">
      <c r="H136" s="232"/>
    </row>
    <row r="137" spans="8:8" x14ac:dyDescent="0.3">
      <c r="H137" s="232"/>
    </row>
    <row r="138" spans="8:8" x14ac:dyDescent="0.3">
      <c r="H138" s="232"/>
    </row>
    <row r="139" spans="8:8" x14ac:dyDescent="0.3">
      <c r="H139" s="232"/>
    </row>
    <row r="140" spans="8:8" x14ac:dyDescent="0.3">
      <c r="H140" s="232"/>
    </row>
    <row r="141" spans="8:8" x14ac:dyDescent="0.3">
      <c r="H141" s="232"/>
    </row>
    <row r="142" spans="8:8" x14ac:dyDescent="0.3">
      <c r="H142" s="232"/>
    </row>
    <row r="143" spans="8:8" x14ac:dyDescent="0.3">
      <c r="H143" s="232"/>
    </row>
    <row r="144" spans="8:8" x14ac:dyDescent="0.3">
      <c r="H144" s="232"/>
    </row>
    <row r="145" spans="8:8" x14ac:dyDescent="0.3">
      <c r="H145" s="232"/>
    </row>
    <row r="146" spans="8:8" x14ac:dyDescent="0.3">
      <c r="H146" s="232"/>
    </row>
    <row r="147" spans="8:8" x14ac:dyDescent="0.3">
      <c r="H147" s="232"/>
    </row>
    <row r="148" spans="8:8" x14ac:dyDescent="0.3">
      <c r="H148" s="232"/>
    </row>
    <row r="149" spans="8:8" x14ac:dyDescent="0.3">
      <c r="H149" s="232"/>
    </row>
    <row r="150" spans="8:8" x14ac:dyDescent="0.3">
      <c r="H150" s="232"/>
    </row>
    <row r="151" spans="8:8" x14ac:dyDescent="0.3">
      <c r="H151" s="232"/>
    </row>
    <row r="152" spans="8:8" x14ac:dyDescent="0.3">
      <c r="H152" s="232"/>
    </row>
    <row r="153" spans="8:8" x14ac:dyDescent="0.3">
      <c r="H153" s="232"/>
    </row>
    <row r="154" spans="8:8" x14ac:dyDescent="0.3">
      <c r="H154" s="232"/>
    </row>
    <row r="155" spans="8:8" x14ac:dyDescent="0.3">
      <c r="H155" s="232"/>
    </row>
    <row r="156" spans="8:8" x14ac:dyDescent="0.3">
      <c r="H156" s="232"/>
    </row>
    <row r="157" spans="8:8" x14ac:dyDescent="0.3">
      <c r="H157" s="232"/>
    </row>
    <row r="158" spans="8:8" x14ac:dyDescent="0.3">
      <c r="H158" s="232"/>
    </row>
    <row r="159" spans="8:8" x14ac:dyDescent="0.3">
      <c r="H159" s="232"/>
    </row>
    <row r="160" spans="8:8" x14ac:dyDescent="0.3">
      <c r="H160" s="232"/>
    </row>
    <row r="161" spans="8:8" x14ac:dyDescent="0.3">
      <c r="H161" s="232"/>
    </row>
    <row r="162" spans="8:8" x14ac:dyDescent="0.3">
      <c r="H162" s="232"/>
    </row>
    <row r="163" spans="8:8" x14ac:dyDescent="0.3">
      <c r="H163" s="232"/>
    </row>
    <row r="164" spans="8:8" x14ac:dyDescent="0.3">
      <c r="H164" s="232"/>
    </row>
    <row r="165" spans="8:8" x14ac:dyDescent="0.3">
      <c r="H165" s="232"/>
    </row>
    <row r="166" spans="8:8" x14ac:dyDescent="0.3">
      <c r="H166" s="232"/>
    </row>
    <row r="167" spans="8:8" x14ac:dyDescent="0.3">
      <c r="H167" s="232"/>
    </row>
    <row r="168" spans="8:8" x14ac:dyDescent="0.3">
      <c r="H168" s="232"/>
    </row>
    <row r="169" spans="8:8" x14ac:dyDescent="0.3">
      <c r="H169" s="232"/>
    </row>
    <row r="170" spans="8:8" x14ac:dyDescent="0.3">
      <c r="H170" s="232"/>
    </row>
    <row r="171" spans="8:8" x14ac:dyDescent="0.3">
      <c r="H171" s="232"/>
    </row>
    <row r="172" spans="8:8" x14ac:dyDescent="0.3">
      <c r="H172" s="232"/>
    </row>
    <row r="173" spans="8:8" x14ac:dyDescent="0.3">
      <c r="H173" s="232"/>
    </row>
    <row r="174" spans="8:8" x14ac:dyDescent="0.3">
      <c r="H174" s="232"/>
    </row>
    <row r="175" spans="8:8" x14ac:dyDescent="0.3">
      <c r="H175" s="232"/>
    </row>
    <row r="176" spans="8:8" x14ac:dyDescent="0.3">
      <c r="H176" s="232"/>
    </row>
    <row r="177" spans="8:8" x14ac:dyDescent="0.3">
      <c r="H177" s="232"/>
    </row>
    <row r="178" spans="8:8" x14ac:dyDescent="0.3">
      <c r="H178" s="232"/>
    </row>
    <row r="179" spans="8:8" x14ac:dyDescent="0.3">
      <c r="H179" s="232"/>
    </row>
    <row r="180" spans="8:8" x14ac:dyDescent="0.3">
      <c r="H180" s="232"/>
    </row>
    <row r="181" spans="8:8" x14ac:dyDescent="0.3">
      <c r="H181" s="232"/>
    </row>
    <row r="182" spans="8:8" x14ac:dyDescent="0.3">
      <c r="H182" s="232"/>
    </row>
    <row r="183" spans="8:8" x14ac:dyDescent="0.3">
      <c r="H183" s="232"/>
    </row>
    <row r="184" spans="8:8" x14ac:dyDescent="0.3">
      <c r="H184" s="232"/>
    </row>
    <row r="185" spans="8:8" x14ac:dyDescent="0.3">
      <c r="H185" s="232"/>
    </row>
    <row r="186" spans="8:8" x14ac:dyDescent="0.3">
      <c r="H186" s="232"/>
    </row>
    <row r="187" spans="8:8" x14ac:dyDescent="0.3">
      <c r="H187" s="232"/>
    </row>
    <row r="188" spans="8:8" x14ac:dyDescent="0.3">
      <c r="H188" s="232"/>
    </row>
    <row r="189" spans="8:8" x14ac:dyDescent="0.3">
      <c r="H189" s="232"/>
    </row>
    <row r="190" spans="8:8" x14ac:dyDescent="0.3">
      <c r="H190" s="232"/>
    </row>
    <row r="191" spans="8:8" x14ac:dyDescent="0.3">
      <c r="H191" s="232"/>
    </row>
    <row r="192" spans="8:8" x14ac:dyDescent="0.3">
      <c r="H192" s="232"/>
    </row>
    <row r="193" spans="8:8" x14ac:dyDescent="0.3">
      <c r="H193" s="232"/>
    </row>
    <row r="194" spans="8:8" x14ac:dyDescent="0.3">
      <c r="H194" s="232"/>
    </row>
    <row r="195" spans="8:8" x14ac:dyDescent="0.3">
      <c r="H195" s="232"/>
    </row>
    <row r="196" spans="8:8" x14ac:dyDescent="0.3">
      <c r="H196" s="232"/>
    </row>
    <row r="197" spans="8:8" x14ac:dyDescent="0.3">
      <c r="H197" s="232"/>
    </row>
    <row r="198" spans="8:8" x14ac:dyDescent="0.3">
      <c r="H198" s="232"/>
    </row>
    <row r="199" spans="8:8" x14ac:dyDescent="0.3">
      <c r="H199" s="232"/>
    </row>
    <row r="200" spans="8:8" x14ac:dyDescent="0.3">
      <c r="H200" s="232"/>
    </row>
    <row r="201" spans="8:8" x14ac:dyDescent="0.3">
      <c r="H201" s="232"/>
    </row>
    <row r="202" spans="8:8" x14ac:dyDescent="0.3">
      <c r="H202" s="232"/>
    </row>
    <row r="203" spans="8:8" x14ac:dyDescent="0.3">
      <c r="H203" s="232"/>
    </row>
    <row r="204" spans="8:8" x14ac:dyDescent="0.3">
      <c r="H204" s="232"/>
    </row>
    <row r="205" spans="8:8" x14ac:dyDescent="0.3">
      <c r="H205" s="232"/>
    </row>
    <row r="206" spans="8:8" x14ac:dyDescent="0.3">
      <c r="H206" s="232"/>
    </row>
    <row r="207" spans="8:8" x14ac:dyDescent="0.3">
      <c r="H207" s="232"/>
    </row>
    <row r="208" spans="8:8" x14ac:dyDescent="0.3">
      <c r="H208" s="232"/>
    </row>
    <row r="209" spans="8:8" x14ac:dyDescent="0.3">
      <c r="H209" s="232"/>
    </row>
    <row r="210" spans="8:8" x14ac:dyDescent="0.3">
      <c r="H210" s="232"/>
    </row>
    <row r="211" spans="8:8" x14ac:dyDescent="0.3">
      <c r="H211" s="232"/>
    </row>
    <row r="212" spans="8:8" x14ac:dyDescent="0.3">
      <c r="H212" s="232"/>
    </row>
    <row r="213" spans="8:8" x14ac:dyDescent="0.3">
      <c r="H213" s="232"/>
    </row>
    <row r="214" spans="8:8" x14ac:dyDescent="0.3">
      <c r="H214" s="232"/>
    </row>
    <row r="215" spans="8:8" x14ac:dyDescent="0.3">
      <c r="H215" s="232"/>
    </row>
    <row r="216" spans="8:8" x14ac:dyDescent="0.3">
      <c r="H216" s="232"/>
    </row>
    <row r="217" spans="8:8" x14ac:dyDescent="0.3">
      <c r="H217" s="232"/>
    </row>
    <row r="218" spans="8:8" x14ac:dyDescent="0.3">
      <c r="H218" s="232"/>
    </row>
    <row r="219" spans="8:8" x14ac:dyDescent="0.3">
      <c r="H219" s="232"/>
    </row>
    <row r="220" spans="8:8" x14ac:dyDescent="0.3">
      <c r="H220" s="232"/>
    </row>
    <row r="221" spans="8:8" x14ac:dyDescent="0.3">
      <c r="H221" s="232"/>
    </row>
    <row r="222" spans="8:8" x14ac:dyDescent="0.3">
      <c r="H222" s="232"/>
    </row>
    <row r="223" spans="8:8" x14ac:dyDescent="0.3">
      <c r="H223" s="232"/>
    </row>
    <row r="224" spans="8:8" x14ac:dyDescent="0.3">
      <c r="H224" s="232"/>
    </row>
    <row r="225" spans="8:8" x14ac:dyDescent="0.3">
      <c r="H225" s="232"/>
    </row>
    <row r="226" spans="8:8" x14ac:dyDescent="0.3">
      <c r="H226" s="232"/>
    </row>
    <row r="227" spans="8:8" x14ac:dyDescent="0.3">
      <c r="H227" s="232"/>
    </row>
    <row r="228" spans="8:8" x14ac:dyDescent="0.3">
      <c r="H228" s="232"/>
    </row>
    <row r="229" spans="8:8" x14ac:dyDescent="0.3">
      <c r="H229" s="232"/>
    </row>
    <row r="230" spans="8:8" x14ac:dyDescent="0.3">
      <c r="H230" s="232"/>
    </row>
    <row r="231" spans="8:8" x14ac:dyDescent="0.3">
      <c r="H231" s="232"/>
    </row>
    <row r="232" spans="8:8" x14ac:dyDescent="0.3">
      <c r="H232" s="232"/>
    </row>
    <row r="233" spans="8:8" x14ac:dyDescent="0.3">
      <c r="H233" s="232"/>
    </row>
    <row r="234" spans="8:8" x14ac:dyDescent="0.3">
      <c r="H234" s="232"/>
    </row>
    <row r="235" spans="8:8" x14ac:dyDescent="0.3">
      <c r="H235" s="232"/>
    </row>
    <row r="236" spans="8:8" x14ac:dyDescent="0.3">
      <c r="H236" s="232"/>
    </row>
    <row r="237" spans="8:8" x14ac:dyDescent="0.3">
      <c r="H237" s="232"/>
    </row>
    <row r="238" spans="8:8" x14ac:dyDescent="0.3">
      <c r="H238" s="232"/>
    </row>
    <row r="239" spans="8:8" x14ac:dyDescent="0.3">
      <c r="H239" s="232"/>
    </row>
    <row r="240" spans="8:8" x14ac:dyDescent="0.3">
      <c r="H240" s="232"/>
    </row>
    <row r="241" spans="8:8" x14ac:dyDescent="0.3">
      <c r="H241" s="232"/>
    </row>
    <row r="242" spans="8:8" x14ac:dyDescent="0.3">
      <c r="H242" s="232"/>
    </row>
    <row r="243" spans="8:8" x14ac:dyDescent="0.3">
      <c r="H243" s="232"/>
    </row>
    <row r="244" spans="8:8" x14ac:dyDescent="0.3">
      <c r="H244" s="232"/>
    </row>
    <row r="245" spans="8:8" x14ac:dyDescent="0.3">
      <c r="H245" s="232"/>
    </row>
    <row r="246" spans="8:8" x14ac:dyDescent="0.3">
      <c r="H246" s="232"/>
    </row>
    <row r="247" spans="8:8" x14ac:dyDescent="0.3">
      <c r="H247" s="232"/>
    </row>
    <row r="248" spans="8:8" x14ac:dyDescent="0.3">
      <c r="H248" s="232"/>
    </row>
    <row r="249" spans="8:8" x14ac:dyDescent="0.3">
      <c r="H249" s="232"/>
    </row>
    <row r="250" spans="8:8" x14ac:dyDescent="0.3">
      <c r="H250" s="232"/>
    </row>
    <row r="251" spans="8:8" x14ac:dyDescent="0.3">
      <c r="H251" s="232"/>
    </row>
    <row r="252" spans="8:8" x14ac:dyDescent="0.3">
      <c r="H252" s="232"/>
    </row>
    <row r="253" spans="8:8" x14ac:dyDescent="0.3">
      <c r="H253" s="232"/>
    </row>
    <row r="254" spans="8:8" x14ac:dyDescent="0.3">
      <c r="H254" s="232"/>
    </row>
    <row r="255" spans="8:8" x14ac:dyDescent="0.3">
      <c r="H255" s="232"/>
    </row>
    <row r="256" spans="8:8" x14ac:dyDescent="0.3">
      <c r="H256" s="232"/>
    </row>
    <row r="257" spans="8:8" x14ac:dyDescent="0.3">
      <c r="H257" s="232"/>
    </row>
    <row r="258" spans="8:8" x14ac:dyDescent="0.3">
      <c r="H258" s="232"/>
    </row>
    <row r="259" spans="8:8" x14ac:dyDescent="0.3">
      <c r="H259" s="232"/>
    </row>
    <row r="260" spans="8:8" x14ac:dyDescent="0.3">
      <c r="H260" s="232"/>
    </row>
    <row r="261" spans="8:8" x14ac:dyDescent="0.3">
      <c r="H261" s="232"/>
    </row>
    <row r="262" spans="8:8" x14ac:dyDescent="0.3">
      <c r="H262" s="232"/>
    </row>
    <row r="263" spans="8:8" x14ac:dyDescent="0.3">
      <c r="H263" s="232"/>
    </row>
    <row r="264" spans="8:8" x14ac:dyDescent="0.3">
      <c r="H264" s="232"/>
    </row>
    <row r="265" spans="8:8" x14ac:dyDescent="0.3">
      <c r="H265" s="232"/>
    </row>
    <row r="266" spans="8:8" x14ac:dyDescent="0.3">
      <c r="H266" s="232"/>
    </row>
    <row r="267" spans="8:8" x14ac:dyDescent="0.3">
      <c r="H267" s="232"/>
    </row>
    <row r="268" spans="8:8" x14ac:dyDescent="0.3">
      <c r="H268" s="232"/>
    </row>
    <row r="269" spans="8:8" x14ac:dyDescent="0.3">
      <c r="H269" s="232"/>
    </row>
    <row r="270" spans="8:8" x14ac:dyDescent="0.3">
      <c r="H270" s="232"/>
    </row>
    <row r="271" spans="8:8" x14ac:dyDescent="0.3">
      <c r="H271" s="232"/>
    </row>
    <row r="272" spans="8:8" x14ac:dyDescent="0.3">
      <c r="H272" s="232"/>
    </row>
    <row r="273" spans="8:8" x14ac:dyDescent="0.3">
      <c r="H273" s="232"/>
    </row>
    <row r="274" spans="8:8" x14ac:dyDescent="0.3">
      <c r="H274" s="232"/>
    </row>
    <row r="275" spans="8:8" x14ac:dyDescent="0.3">
      <c r="H275" s="232"/>
    </row>
    <row r="276" spans="8:8" x14ac:dyDescent="0.3">
      <c r="H276" s="232"/>
    </row>
    <row r="277" spans="8:8" x14ac:dyDescent="0.3">
      <c r="H277" s="232"/>
    </row>
    <row r="278" spans="8:8" x14ac:dyDescent="0.3">
      <c r="H278" s="232"/>
    </row>
    <row r="279" spans="8:8" x14ac:dyDescent="0.3">
      <c r="H279" s="232"/>
    </row>
    <row r="280" spans="8:8" x14ac:dyDescent="0.3">
      <c r="H280" s="232"/>
    </row>
    <row r="281" spans="8:8" x14ac:dyDescent="0.3">
      <c r="H281" s="232"/>
    </row>
    <row r="282" spans="8:8" x14ac:dyDescent="0.3">
      <c r="H282" s="232"/>
    </row>
    <row r="283" spans="8:8" x14ac:dyDescent="0.3">
      <c r="H283" s="232"/>
    </row>
    <row r="284" spans="8:8" x14ac:dyDescent="0.3">
      <c r="H284" s="232"/>
    </row>
    <row r="285" spans="8:8" x14ac:dyDescent="0.3">
      <c r="H285" s="232"/>
    </row>
    <row r="286" spans="8:8" x14ac:dyDescent="0.3">
      <c r="H286" s="232"/>
    </row>
    <row r="287" spans="8:8" x14ac:dyDescent="0.3">
      <c r="H287" s="232"/>
    </row>
    <row r="288" spans="8:8" x14ac:dyDescent="0.3">
      <c r="H288" s="232"/>
    </row>
    <row r="289" spans="8:8" x14ac:dyDescent="0.3">
      <c r="H289" s="232"/>
    </row>
    <row r="290" spans="8:8" x14ac:dyDescent="0.3">
      <c r="H290" s="232"/>
    </row>
    <row r="291" spans="8:8" x14ac:dyDescent="0.3">
      <c r="H291" s="232"/>
    </row>
    <row r="292" spans="8:8" x14ac:dyDescent="0.3">
      <c r="H292" s="232"/>
    </row>
    <row r="293" spans="8:8" x14ac:dyDescent="0.3">
      <c r="H293" s="232"/>
    </row>
    <row r="294" spans="8:8" x14ac:dyDescent="0.3">
      <c r="H294" s="232"/>
    </row>
    <row r="295" spans="8:8" x14ac:dyDescent="0.3">
      <c r="H295" s="232"/>
    </row>
    <row r="296" spans="8:8" x14ac:dyDescent="0.3">
      <c r="H296" s="232"/>
    </row>
    <row r="297" spans="8:8" x14ac:dyDescent="0.3">
      <c r="H297" s="232"/>
    </row>
    <row r="298" spans="8:8" x14ac:dyDescent="0.3">
      <c r="H298" s="232"/>
    </row>
    <row r="299" spans="8:8" x14ac:dyDescent="0.3">
      <c r="H299" s="232"/>
    </row>
    <row r="300" spans="8:8" x14ac:dyDescent="0.3">
      <c r="H300" s="232"/>
    </row>
    <row r="301" spans="8:8" x14ac:dyDescent="0.3">
      <c r="H301" s="232"/>
    </row>
    <row r="302" spans="8:8" x14ac:dyDescent="0.3">
      <c r="H302" s="232"/>
    </row>
    <row r="303" spans="8:8" x14ac:dyDescent="0.3">
      <c r="H303" s="232"/>
    </row>
    <row r="304" spans="8:8" x14ac:dyDescent="0.3">
      <c r="H304" s="232"/>
    </row>
    <row r="305" spans="8:8" x14ac:dyDescent="0.3">
      <c r="H305" s="232"/>
    </row>
    <row r="306" spans="8:8" x14ac:dyDescent="0.3">
      <c r="H306" s="232"/>
    </row>
    <row r="307" spans="8:8" x14ac:dyDescent="0.3">
      <c r="H307" s="232"/>
    </row>
    <row r="308" spans="8:8" x14ac:dyDescent="0.3">
      <c r="H308" s="232"/>
    </row>
    <row r="309" spans="8:8" x14ac:dyDescent="0.3">
      <c r="H309" s="232"/>
    </row>
    <row r="310" spans="8:8" x14ac:dyDescent="0.3">
      <c r="H310" s="232"/>
    </row>
    <row r="311" spans="8:8" x14ac:dyDescent="0.3">
      <c r="H311" s="232"/>
    </row>
    <row r="312" spans="8:8" x14ac:dyDescent="0.3">
      <c r="H312" s="232"/>
    </row>
    <row r="313" spans="8:8" x14ac:dyDescent="0.3">
      <c r="H313" s="232"/>
    </row>
    <row r="314" spans="8:8" x14ac:dyDescent="0.3">
      <c r="H314" s="232"/>
    </row>
    <row r="315" spans="8:8" x14ac:dyDescent="0.3">
      <c r="H315" s="232"/>
    </row>
    <row r="316" spans="8:8" x14ac:dyDescent="0.3">
      <c r="H316" s="232"/>
    </row>
    <row r="317" spans="8:8" x14ac:dyDescent="0.3">
      <c r="H317" s="232"/>
    </row>
    <row r="318" spans="8:8" x14ac:dyDescent="0.3">
      <c r="H318" s="232"/>
    </row>
    <row r="319" spans="8:8" x14ac:dyDescent="0.3">
      <c r="H319" s="232"/>
    </row>
    <row r="320" spans="8:8" x14ac:dyDescent="0.3">
      <c r="H320" s="232"/>
    </row>
    <row r="321" spans="8:8" x14ac:dyDescent="0.3">
      <c r="H321" s="232"/>
    </row>
    <row r="322" spans="8:8" x14ac:dyDescent="0.3">
      <c r="H322" s="232"/>
    </row>
    <row r="323" spans="8:8" x14ac:dyDescent="0.3">
      <c r="H323" s="232"/>
    </row>
    <row r="324" spans="8:8" x14ac:dyDescent="0.3">
      <c r="H324" s="232"/>
    </row>
    <row r="325" spans="8:8" x14ac:dyDescent="0.3">
      <c r="H325" s="232"/>
    </row>
    <row r="326" spans="8:8" x14ac:dyDescent="0.3">
      <c r="H326" s="232"/>
    </row>
    <row r="327" spans="8:8" x14ac:dyDescent="0.3">
      <c r="H327" s="232"/>
    </row>
    <row r="328" spans="8:8" x14ac:dyDescent="0.3">
      <c r="H328" s="232"/>
    </row>
    <row r="329" spans="8:8" x14ac:dyDescent="0.3">
      <c r="H329" s="232"/>
    </row>
    <row r="330" spans="8:8" x14ac:dyDescent="0.3">
      <c r="H330" s="232"/>
    </row>
    <row r="331" spans="8:8" x14ac:dyDescent="0.3">
      <c r="H331" s="232"/>
    </row>
    <row r="332" spans="8:8" x14ac:dyDescent="0.3">
      <c r="H332" s="232"/>
    </row>
    <row r="333" spans="8:8" x14ac:dyDescent="0.3">
      <c r="H333" s="232"/>
    </row>
    <row r="334" spans="8:8" x14ac:dyDescent="0.3">
      <c r="H334" s="232"/>
    </row>
    <row r="335" spans="8:8" x14ac:dyDescent="0.3">
      <c r="H335" s="232"/>
    </row>
    <row r="336" spans="8:8" x14ac:dyDescent="0.3">
      <c r="H336" s="232"/>
    </row>
    <row r="337" spans="8:8" x14ac:dyDescent="0.3">
      <c r="H337" s="232"/>
    </row>
    <row r="338" spans="8:8" x14ac:dyDescent="0.3">
      <c r="H338" s="232"/>
    </row>
    <row r="339" spans="8:8" x14ac:dyDescent="0.3">
      <c r="H339" s="232"/>
    </row>
    <row r="340" spans="8:8" x14ac:dyDescent="0.3">
      <c r="H340" s="232"/>
    </row>
    <row r="341" spans="8:8" x14ac:dyDescent="0.3">
      <c r="H341" s="232"/>
    </row>
    <row r="342" spans="8:8" x14ac:dyDescent="0.3">
      <c r="H342" s="232"/>
    </row>
    <row r="343" spans="8:8" x14ac:dyDescent="0.3">
      <c r="H343" s="232"/>
    </row>
    <row r="344" spans="8:8" x14ac:dyDescent="0.3">
      <c r="H344" s="232"/>
    </row>
    <row r="345" spans="8:8" x14ac:dyDescent="0.3">
      <c r="H345" s="232"/>
    </row>
    <row r="346" spans="8:8" x14ac:dyDescent="0.3">
      <c r="H346" s="232"/>
    </row>
    <row r="347" spans="8:8" x14ac:dyDescent="0.3">
      <c r="H347" s="232"/>
    </row>
    <row r="348" spans="8:8" x14ac:dyDescent="0.3">
      <c r="H348" s="232"/>
    </row>
    <row r="349" spans="8:8" x14ac:dyDescent="0.3">
      <c r="H349" s="232"/>
    </row>
    <row r="350" spans="8:8" x14ac:dyDescent="0.3">
      <c r="H350" s="232"/>
    </row>
    <row r="351" spans="8:8" x14ac:dyDescent="0.3">
      <c r="H351" s="232"/>
    </row>
    <row r="352" spans="8:8" x14ac:dyDescent="0.3">
      <c r="H352" s="232"/>
    </row>
    <row r="353" spans="8:8" x14ac:dyDescent="0.3">
      <c r="H353" s="232"/>
    </row>
    <row r="354" spans="8:8" x14ac:dyDescent="0.3">
      <c r="H354" s="232"/>
    </row>
    <row r="355" spans="8:8" x14ac:dyDescent="0.3">
      <c r="H355" s="232"/>
    </row>
    <row r="356" spans="8:8" x14ac:dyDescent="0.3">
      <c r="H356" s="232"/>
    </row>
    <row r="357" spans="8:8" x14ac:dyDescent="0.3">
      <c r="H357" s="232"/>
    </row>
    <row r="358" spans="8:8" x14ac:dyDescent="0.3">
      <c r="H358" s="232"/>
    </row>
    <row r="359" spans="8:8" x14ac:dyDescent="0.3">
      <c r="H359" s="232"/>
    </row>
    <row r="360" spans="8:8" x14ac:dyDescent="0.3">
      <c r="H360" s="232"/>
    </row>
    <row r="361" spans="8:8" x14ac:dyDescent="0.3">
      <c r="H361" s="232"/>
    </row>
    <row r="362" spans="8:8" x14ac:dyDescent="0.3">
      <c r="H362" s="232"/>
    </row>
    <row r="363" spans="8:8" x14ac:dyDescent="0.3">
      <c r="H363" s="232"/>
    </row>
    <row r="364" spans="8:8" x14ac:dyDescent="0.3">
      <c r="H364" s="232"/>
    </row>
    <row r="365" spans="8:8" x14ac:dyDescent="0.3">
      <c r="H365" s="232"/>
    </row>
    <row r="366" spans="8:8" x14ac:dyDescent="0.3">
      <c r="H366" s="232"/>
    </row>
    <row r="367" spans="8:8" x14ac:dyDescent="0.3">
      <c r="H367" s="232"/>
    </row>
    <row r="368" spans="8:8" x14ac:dyDescent="0.3">
      <c r="H368" s="232"/>
    </row>
    <row r="369" spans="8:8" x14ac:dyDescent="0.3">
      <c r="H369" s="232"/>
    </row>
    <row r="370" spans="8:8" x14ac:dyDescent="0.3">
      <c r="H370" s="232"/>
    </row>
    <row r="371" spans="8:8" x14ac:dyDescent="0.3">
      <c r="H371" s="232"/>
    </row>
    <row r="372" spans="8:8" x14ac:dyDescent="0.3">
      <c r="H372" s="232"/>
    </row>
    <row r="373" spans="8:8" x14ac:dyDescent="0.3">
      <c r="H373" s="232"/>
    </row>
    <row r="374" spans="8:8" x14ac:dyDescent="0.3">
      <c r="H374" s="232"/>
    </row>
    <row r="375" spans="8:8" x14ac:dyDescent="0.3">
      <c r="H375" s="232"/>
    </row>
    <row r="376" spans="8:8" x14ac:dyDescent="0.3">
      <c r="H376" s="232"/>
    </row>
    <row r="377" spans="8:8" x14ac:dyDescent="0.3">
      <c r="H377" s="232"/>
    </row>
    <row r="378" spans="8:8" x14ac:dyDescent="0.3">
      <c r="H378" s="232"/>
    </row>
    <row r="379" spans="8:8" x14ac:dyDescent="0.3">
      <c r="H379" s="232"/>
    </row>
    <row r="380" spans="8:8" x14ac:dyDescent="0.3">
      <c r="H380" s="232"/>
    </row>
    <row r="381" spans="8:8" x14ac:dyDescent="0.3">
      <c r="H381" s="232"/>
    </row>
    <row r="382" spans="8:8" x14ac:dyDescent="0.3">
      <c r="H382" s="232"/>
    </row>
    <row r="383" spans="8:8" x14ac:dyDescent="0.3">
      <c r="H383" s="232"/>
    </row>
    <row r="384" spans="8:8" x14ac:dyDescent="0.3">
      <c r="H384" s="232"/>
    </row>
    <row r="385" spans="8:8" x14ac:dyDescent="0.3">
      <c r="H385" s="232"/>
    </row>
    <row r="386" spans="8:8" x14ac:dyDescent="0.3">
      <c r="H386" s="232"/>
    </row>
    <row r="387" spans="8:8" x14ac:dyDescent="0.3">
      <c r="H387" s="232"/>
    </row>
    <row r="388" spans="8:8" x14ac:dyDescent="0.3">
      <c r="H388" s="232"/>
    </row>
    <row r="389" spans="8:8" x14ac:dyDescent="0.3">
      <c r="H389" s="232"/>
    </row>
    <row r="390" spans="8:8" x14ac:dyDescent="0.3">
      <c r="H390" s="232"/>
    </row>
    <row r="391" spans="8:8" x14ac:dyDescent="0.3">
      <c r="H391" s="232"/>
    </row>
    <row r="392" spans="8:8" x14ac:dyDescent="0.3">
      <c r="H392" s="232"/>
    </row>
    <row r="393" spans="8:8" x14ac:dyDescent="0.3">
      <c r="H393" s="232"/>
    </row>
    <row r="394" spans="8:8" x14ac:dyDescent="0.3">
      <c r="H394" s="232"/>
    </row>
    <row r="395" spans="8:8" x14ac:dyDescent="0.3">
      <c r="H395" s="232"/>
    </row>
    <row r="396" spans="8:8" x14ac:dyDescent="0.3">
      <c r="H396" s="232"/>
    </row>
    <row r="397" spans="8:8" x14ac:dyDescent="0.3">
      <c r="H397" s="232"/>
    </row>
    <row r="398" spans="8:8" x14ac:dyDescent="0.3">
      <c r="H398" s="232"/>
    </row>
    <row r="399" spans="8:8" x14ac:dyDescent="0.3">
      <c r="H399" s="232"/>
    </row>
    <row r="400" spans="8:8" x14ac:dyDescent="0.3">
      <c r="H400" s="232"/>
    </row>
    <row r="401" spans="8:8" x14ac:dyDescent="0.3">
      <c r="H401" s="232"/>
    </row>
    <row r="402" spans="8:8" x14ac:dyDescent="0.3">
      <c r="H402" s="232"/>
    </row>
    <row r="403" spans="8:8" x14ac:dyDescent="0.3">
      <c r="H403" s="232"/>
    </row>
    <row r="404" spans="8:8" x14ac:dyDescent="0.3">
      <c r="H404" s="232"/>
    </row>
    <row r="405" spans="8:8" x14ac:dyDescent="0.3">
      <c r="H405" s="232"/>
    </row>
    <row r="406" spans="8:8" x14ac:dyDescent="0.3">
      <c r="H406" s="232"/>
    </row>
    <row r="407" spans="8:8" x14ac:dyDescent="0.3">
      <c r="H407" s="232"/>
    </row>
    <row r="408" spans="8:8" x14ac:dyDescent="0.3">
      <c r="H408" s="232"/>
    </row>
    <row r="409" spans="8:8" x14ac:dyDescent="0.3">
      <c r="H409" s="232"/>
    </row>
    <row r="410" spans="8:8" x14ac:dyDescent="0.3">
      <c r="H410" s="232"/>
    </row>
    <row r="411" spans="8:8" x14ac:dyDescent="0.3">
      <c r="H411" s="232"/>
    </row>
    <row r="412" spans="8:8" x14ac:dyDescent="0.3">
      <c r="H412" s="232"/>
    </row>
    <row r="413" spans="8:8" x14ac:dyDescent="0.3">
      <c r="H413" s="232"/>
    </row>
    <row r="414" spans="8:8" x14ac:dyDescent="0.3">
      <c r="H414" s="232"/>
    </row>
    <row r="415" spans="8:8" x14ac:dyDescent="0.3">
      <c r="H415" s="232"/>
    </row>
    <row r="416" spans="8:8" x14ac:dyDescent="0.3">
      <c r="H416" s="232"/>
    </row>
    <row r="417" spans="8:8" x14ac:dyDescent="0.3">
      <c r="H417" s="232"/>
    </row>
    <row r="418" spans="8:8" x14ac:dyDescent="0.3">
      <c r="H418" s="232"/>
    </row>
    <row r="419" spans="8:8" x14ac:dyDescent="0.3">
      <c r="H419" s="232"/>
    </row>
    <row r="420" spans="8:8" x14ac:dyDescent="0.3">
      <c r="H420" s="232"/>
    </row>
    <row r="421" spans="8:8" x14ac:dyDescent="0.3">
      <c r="H421" s="232"/>
    </row>
    <row r="422" spans="8:8" x14ac:dyDescent="0.3">
      <c r="H422" s="232"/>
    </row>
    <row r="423" spans="8:8" x14ac:dyDescent="0.3">
      <c r="H423" s="232"/>
    </row>
    <row r="424" spans="8:8" x14ac:dyDescent="0.3">
      <c r="H424" s="232"/>
    </row>
    <row r="425" spans="8:8" x14ac:dyDescent="0.3">
      <c r="H425" s="232"/>
    </row>
    <row r="426" spans="8:8" x14ac:dyDescent="0.3">
      <c r="H426" s="232"/>
    </row>
    <row r="427" spans="8:8" x14ac:dyDescent="0.3">
      <c r="H427" s="232"/>
    </row>
    <row r="428" spans="8:8" x14ac:dyDescent="0.3">
      <c r="H428" s="232"/>
    </row>
    <row r="429" spans="8:8" x14ac:dyDescent="0.3">
      <c r="H429" s="232"/>
    </row>
    <row r="430" spans="8:8" x14ac:dyDescent="0.3">
      <c r="H430" s="232"/>
    </row>
    <row r="431" spans="8:8" x14ac:dyDescent="0.3">
      <c r="H431" s="232"/>
    </row>
    <row r="432" spans="8:8" x14ac:dyDescent="0.3">
      <c r="H432" s="232"/>
    </row>
    <row r="433" spans="8:8" x14ac:dyDescent="0.3">
      <c r="H433" s="232"/>
    </row>
    <row r="434" spans="8:8" x14ac:dyDescent="0.3">
      <c r="H434" s="232"/>
    </row>
    <row r="435" spans="8:8" x14ac:dyDescent="0.3">
      <c r="H435" s="232"/>
    </row>
    <row r="436" spans="8:8" x14ac:dyDescent="0.3">
      <c r="H436" s="232"/>
    </row>
    <row r="437" spans="8:8" x14ac:dyDescent="0.3">
      <c r="H437" s="232"/>
    </row>
    <row r="438" spans="8:8" x14ac:dyDescent="0.3">
      <c r="H438" s="232"/>
    </row>
    <row r="439" spans="8:8" x14ac:dyDescent="0.3">
      <c r="H439" s="232"/>
    </row>
    <row r="440" spans="8:8" x14ac:dyDescent="0.3">
      <c r="H440" s="232"/>
    </row>
    <row r="441" spans="8:8" x14ac:dyDescent="0.3">
      <c r="H441" s="232"/>
    </row>
    <row r="442" spans="8:8" x14ac:dyDescent="0.3">
      <c r="H442" s="232"/>
    </row>
    <row r="443" spans="8:8" x14ac:dyDescent="0.3">
      <c r="H443" s="232"/>
    </row>
    <row r="444" spans="8:8" x14ac:dyDescent="0.3">
      <c r="H444" s="232"/>
    </row>
    <row r="445" spans="8:8" x14ac:dyDescent="0.3">
      <c r="H445" s="232"/>
    </row>
    <row r="446" spans="8:8" x14ac:dyDescent="0.3">
      <c r="H446" s="232"/>
    </row>
    <row r="447" spans="8:8" x14ac:dyDescent="0.3">
      <c r="H447" s="232"/>
    </row>
    <row r="448" spans="8:8" x14ac:dyDescent="0.3">
      <c r="H448" s="232"/>
    </row>
    <row r="449" spans="8:8" x14ac:dyDescent="0.3">
      <c r="H449" s="232"/>
    </row>
    <row r="450" spans="8:8" x14ac:dyDescent="0.3">
      <c r="H450" s="232"/>
    </row>
    <row r="451" spans="8:8" x14ac:dyDescent="0.3">
      <c r="H451" s="232"/>
    </row>
    <row r="452" spans="8:8" x14ac:dyDescent="0.3">
      <c r="H452" s="232"/>
    </row>
    <row r="453" spans="8:8" x14ac:dyDescent="0.3">
      <c r="H453" s="232"/>
    </row>
    <row r="454" spans="8:8" x14ac:dyDescent="0.3">
      <c r="H454" s="232"/>
    </row>
    <row r="455" spans="8:8" x14ac:dyDescent="0.3">
      <c r="H455" s="232"/>
    </row>
    <row r="456" spans="8:8" x14ac:dyDescent="0.3">
      <c r="H456" s="232"/>
    </row>
    <row r="457" spans="8:8" x14ac:dyDescent="0.3">
      <c r="H457" s="232"/>
    </row>
    <row r="458" spans="8:8" x14ac:dyDescent="0.3">
      <c r="H458" s="232"/>
    </row>
    <row r="459" spans="8:8" x14ac:dyDescent="0.3">
      <c r="H459" s="232"/>
    </row>
    <row r="460" spans="8:8" x14ac:dyDescent="0.3">
      <c r="H460" s="232"/>
    </row>
    <row r="461" spans="8:8" x14ac:dyDescent="0.3">
      <c r="H461" s="232"/>
    </row>
    <row r="462" spans="8:8" x14ac:dyDescent="0.3">
      <c r="H462" s="232"/>
    </row>
    <row r="463" spans="8:8" x14ac:dyDescent="0.3">
      <c r="H463" s="232"/>
    </row>
    <row r="464" spans="8:8" x14ac:dyDescent="0.3">
      <c r="H464" s="232"/>
    </row>
    <row r="465" spans="8:8" x14ac:dyDescent="0.3">
      <c r="H465" s="232"/>
    </row>
    <row r="466" spans="8:8" x14ac:dyDescent="0.3">
      <c r="H466" s="232"/>
    </row>
    <row r="467" spans="8:8" x14ac:dyDescent="0.3">
      <c r="H467" s="232"/>
    </row>
    <row r="468" spans="8:8" x14ac:dyDescent="0.3">
      <c r="H468" s="232"/>
    </row>
    <row r="469" spans="8:8" x14ac:dyDescent="0.3">
      <c r="H469" s="232"/>
    </row>
    <row r="470" spans="8:8" x14ac:dyDescent="0.3">
      <c r="H470" s="232"/>
    </row>
    <row r="471" spans="8:8" x14ac:dyDescent="0.3">
      <c r="H471" s="232"/>
    </row>
    <row r="472" spans="8:8" x14ac:dyDescent="0.3">
      <c r="H472" s="232"/>
    </row>
    <row r="473" spans="8:8" x14ac:dyDescent="0.3">
      <c r="H473" s="232"/>
    </row>
    <row r="474" spans="8:8" x14ac:dyDescent="0.3">
      <c r="H474" s="232"/>
    </row>
    <row r="475" spans="8:8" x14ac:dyDescent="0.3">
      <c r="H475" s="232"/>
    </row>
    <row r="476" spans="8:8" x14ac:dyDescent="0.3">
      <c r="H476" s="232"/>
    </row>
    <row r="477" spans="8:8" x14ac:dyDescent="0.3">
      <c r="H477" s="232"/>
    </row>
    <row r="478" spans="8:8" x14ac:dyDescent="0.3">
      <c r="H478" s="232"/>
    </row>
    <row r="479" spans="8:8" x14ac:dyDescent="0.3">
      <c r="H479" s="232"/>
    </row>
    <row r="480" spans="8:8" x14ac:dyDescent="0.3">
      <c r="H480" s="232"/>
    </row>
    <row r="481" spans="8:8" x14ac:dyDescent="0.3">
      <c r="H481" s="232"/>
    </row>
    <row r="482" spans="8:8" x14ac:dyDescent="0.3">
      <c r="H482" s="232"/>
    </row>
    <row r="483" spans="8:8" x14ac:dyDescent="0.3">
      <c r="H483" s="232"/>
    </row>
    <row r="484" spans="8:8" x14ac:dyDescent="0.3">
      <c r="H484" s="232"/>
    </row>
    <row r="485" spans="8:8" x14ac:dyDescent="0.3">
      <c r="H485" s="232"/>
    </row>
    <row r="486" spans="8:8" x14ac:dyDescent="0.3">
      <c r="H486" s="232"/>
    </row>
    <row r="487" spans="8:8" x14ac:dyDescent="0.3">
      <c r="H487" s="232"/>
    </row>
    <row r="488" spans="8:8" x14ac:dyDescent="0.3">
      <c r="H488" s="232"/>
    </row>
    <row r="489" spans="8:8" x14ac:dyDescent="0.3">
      <c r="H489" s="232"/>
    </row>
    <row r="490" spans="8:8" x14ac:dyDescent="0.3">
      <c r="H490" s="232"/>
    </row>
    <row r="491" spans="8:8" x14ac:dyDescent="0.3">
      <c r="H491" s="232"/>
    </row>
    <row r="492" spans="8:8" x14ac:dyDescent="0.3">
      <c r="H492" s="232"/>
    </row>
    <row r="493" spans="8:8" x14ac:dyDescent="0.3">
      <c r="H493" s="232"/>
    </row>
    <row r="494" spans="8:8" x14ac:dyDescent="0.3">
      <c r="H494" s="232"/>
    </row>
    <row r="495" spans="8:8" x14ac:dyDescent="0.3">
      <c r="H495" s="232"/>
    </row>
    <row r="496" spans="8:8" x14ac:dyDescent="0.3">
      <c r="H496" s="232"/>
    </row>
    <row r="497" spans="8:8" x14ac:dyDescent="0.3">
      <c r="H497" s="232"/>
    </row>
    <row r="498" spans="8:8" x14ac:dyDescent="0.3">
      <c r="H498" s="232"/>
    </row>
    <row r="499" spans="8:8" x14ac:dyDescent="0.3">
      <c r="H499" s="232"/>
    </row>
    <row r="500" spans="8:8" x14ac:dyDescent="0.3">
      <c r="H500" s="232"/>
    </row>
    <row r="501" spans="8:8" x14ac:dyDescent="0.3">
      <c r="H501" s="232"/>
    </row>
    <row r="502" spans="8:8" x14ac:dyDescent="0.3">
      <c r="H502" s="232"/>
    </row>
    <row r="503" spans="8:8" x14ac:dyDescent="0.3">
      <c r="H503" s="232"/>
    </row>
    <row r="504" spans="8:8" x14ac:dyDescent="0.3">
      <c r="H504" s="232"/>
    </row>
    <row r="505" spans="8:8" x14ac:dyDescent="0.3">
      <c r="H505" s="232"/>
    </row>
    <row r="506" spans="8:8" x14ac:dyDescent="0.3">
      <c r="H506" s="232"/>
    </row>
    <row r="507" spans="8:8" x14ac:dyDescent="0.3">
      <c r="H507" s="232"/>
    </row>
    <row r="508" spans="8:8" x14ac:dyDescent="0.3">
      <c r="H508" s="232"/>
    </row>
    <row r="509" spans="8:8" x14ac:dyDescent="0.3">
      <c r="H509" s="232"/>
    </row>
    <row r="510" spans="8:8" x14ac:dyDescent="0.3">
      <c r="H510" s="232"/>
    </row>
    <row r="511" spans="8:8" x14ac:dyDescent="0.3">
      <c r="H511" s="232"/>
    </row>
    <row r="512" spans="8:8" x14ac:dyDescent="0.3">
      <c r="H512" s="232"/>
    </row>
    <row r="513" spans="8:8" x14ac:dyDescent="0.3">
      <c r="H513" s="232"/>
    </row>
    <row r="514" spans="8:8" x14ac:dyDescent="0.3">
      <c r="H514" s="232"/>
    </row>
    <row r="515" spans="8:8" x14ac:dyDescent="0.3">
      <c r="H515" s="232"/>
    </row>
    <row r="516" spans="8:8" x14ac:dyDescent="0.3">
      <c r="H516" s="232"/>
    </row>
    <row r="517" spans="8:8" x14ac:dyDescent="0.3">
      <c r="H517" s="232"/>
    </row>
    <row r="518" spans="8:8" x14ac:dyDescent="0.3">
      <c r="H518" s="232"/>
    </row>
    <row r="519" spans="8:8" x14ac:dyDescent="0.3">
      <c r="H519" s="232"/>
    </row>
    <row r="520" spans="8:8" x14ac:dyDescent="0.3">
      <c r="H520" s="232"/>
    </row>
    <row r="521" spans="8:8" x14ac:dyDescent="0.3">
      <c r="H521" s="232"/>
    </row>
    <row r="522" spans="8:8" x14ac:dyDescent="0.3">
      <c r="H522" s="232"/>
    </row>
    <row r="523" spans="8:8" x14ac:dyDescent="0.3">
      <c r="H523" s="232"/>
    </row>
    <row r="524" spans="8:8" x14ac:dyDescent="0.3">
      <c r="H524" s="232"/>
    </row>
    <row r="525" spans="8:8" x14ac:dyDescent="0.3">
      <c r="H525" s="232"/>
    </row>
    <row r="526" spans="8:8" x14ac:dyDescent="0.3">
      <c r="H526" s="232"/>
    </row>
    <row r="527" spans="8:8" x14ac:dyDescent="0.3">
      <c r="H527" s="232"/>
    </row>
    <row r="528" spans="8:8" x14ac:dyDescent="0.3">
      <c r="H528" s="232"/>
    </row>
    <row r="529" spans="8:8" x14ac:dyDescent="0.3">
      <c r="H529" s="232"/>
    </row>
    <row r="530" spans="8:8" x14ac:dyDescent="0.3">
      <c r="H530" s="232"/>
    </row>
    <row r="531" spans="8:8" x14ac:dyDescent="0.3">
      <c r="H531" s="232"/>
    </row>
    <row r="532" spans="8:8" x14ac:dyDescent="0.3">
      <c r="H532" s="232"/>
    </row>
    <row r="533" spans="8:8" x14ac:dyDescent="0.3">
      <c r="H533" s="232"/>
    </row>
    <row r="534" spans="8:8" x14ac:dyDescent="0.3">
      <c r="H534" s="232"/>
    </row>
    <row r="535" spans="8:8" x14ac:dyDescent="0.3">
      <c r="H535" s="232"/>
    </row>
    <row r="536" spans="8:8" x14ac:dyDescent="0.3">
      <c r="H536" s="232"/>
    </row>
    <row r="537" spans="8:8" x14ac:dyDescent="0.3">
      <c r="H537" s="232"/>
    </row>
    <row r="538" spans="8:8" x14ac:dyDescent="0.3">
      <c r="H538" s="232"/>
    </row>
    <row r="539" spans="8:8" x14ac:dyDescent="0.3">
      <c r="H539" s="232"/>
    </row>
    <row r="540" spans="8:8" x14ac:dyDescent="0.3">
      <c r="H540" s="232"/>
    </row>
    <row r="541" spans="8:8" x14ac:dyDescent="0.3">
      <c r="H541" s="232"/>
    </row>
    <row r="542" spans="8:8" x14ac:dyDescent="0.3">
      <c r="H542" s="232"/>
    </row>
    <row r="543" spans="8:8" x14ac:dyDescent="0.3">
      <c r="H543" s="232"/>
    </row>
    <row r="544" spans="8:8" x14ac:dyDescent="0.3">
      <c r="H544" s="232"/>
    </row>
    <row r="545" spans="8:8" x14ac:dyDescent="0.3">
      <c r="H545" s="232"/>
    </row>
    <row r="546" spans="8:8" x14ac:dyDescent="0.3">
      <c r="H546" s="232"/>
    </row>
    <row r="547" spans="8:8" x14ac:dyDescent="0.3">
      <c r="H547" s="232"/>
    </row>
    <row r="548" spans="8:8" x14ac:dyDescent="0.3">
      <c r="H548" s="232"/>
    </row>
    <row r="549" spans="8:8" x14ac:dyDescent="0.3">
      <c r="H549" s="232"/>
    </row>
    <row r="550" spans="8:8" x14ac:dyDescent="0.3">
      <c r="H550" s="232"/>
    </row>
    <row r="551" spans="8:8" x14ac:dyDescent="0.3">
      <c r="H551" s="232"/>
    </row>
    <row r="552" spans="8:8" x14ac:dyDescent="0.3">
      <c r="H552" s="232"/>
    </row>
    <row r="553" spans="8:8" x14ac:dyDescent="0.3">
      <c r="H553" s="232"/>
    </row>
    <row r="554" spans="8:8" x14ac:dyDescent="0.3">
      <c r="H554" s="232"/>
    </row>
    <row r="555" spans="8:8" x14ac:dyDescent="0.3">
      <c r="H555" s="232"/>
    </row>
    <row r="556" spans="8:8" x14ac:dyDescent="0.3">
      <c r="H556" s="232"/>
    </row>
    <row r="557" spans="8:8" x14ac:dyDescent="0.3">
      <c r="H557" s="232"/>
    </row>
    <row r="558" spans="8:8" x14ac:dyDescent="0.3">
      <c r="H558" s="232"/>
    </row>
    <row r="559" spans="8:8" x14ac:dyDescent="0.3">
      <c r="H559" s="232"/>
    </row>
    <row r="560" spans="8:8" x14ac:dyDescent="0.3">
      <c r="H560" s="232"/>
    </row>
    <row r="561" spans="8:8" x14ac:dyDescent="0.3">
      <c r="H561" s="232"/>
    </row>
    <row r="562" spans="8:8" x14ac:dyDescent="0.3">
      <c r="H562" s="232"/>
    </row>
    <row r="563" spans="8:8" x14ac:dyDescent="0.3">
      <c r="H563" s="232"/>
    </row>
    <row r="564" spans="8:8" x14ac:dyDescent="0.3">
      <c r="H564" s="232"/>
    </row>
    <row r="565" spans="8:8" x14ac:dyDescent="0.3">
      <c r="H565" s="232"/>
    </row>
    <row r="566" spans="8:8" x14ac:dyDescent="0.3">
      <c r="H566" s="232"/>
    </row>
    <row r="567" spans="8:8" x14ac:dyDescent="0.3">
      <c r="H567" s="232"/>
    </row>
    <row r="568" spans="8:8" x14ac:dyDescent="0.3">
      <c r="H568" s="232"/>
    </row>
    <row r="569" spans="8:8" x14ac:dyDescent="0.3">
      <c r="H569" s="232"/>
    </row>
    <row r="570" spans="8:8" x14ac:dyDescent="0.3">
      <c r="H570" s="232"/>
    </row>
    <row r="571" spans="8:8" x14ac:dyDescent="0.3">
      <c r="H571" s="232"/>
    </row>
    <row r="572" spans="8:8" x14ac:dyDescent="0.3">
      <c r="H572" s="232"/>
    </row>
    <row r="573" spans="8:8" x14ac:dyDescent="0.3">
      <c r="H573" s="232"/>
    </row>
    <row r="574" spans="8:8" x14ac:dyDescent="0.3">
      <c r="H574" s="232"/>
    </row>
    <row r="575" spans="8:8" x14ac:dyDescent="0.3">
      <c r="H575" s="232"/>
    </row>
    <row r="576" spans="8:8" x14ac:dyDescent="0.3">
      <c r="H576" s="232"/>
    </row>
    <row r="577" spans="8:8" x14ac:dyDescent="0.3">
      <c r="H577" s="232"/>
    </row>
    <row r="578" spans="8:8" x14ac:dyDescent="0.3">
      <c r="H578" s="232"/>
    </row>
    <row r="579" spans="8:8" x14ac:dyDescent="0.3">
      <c r="H579" s="232"/>
    </row>
    <row r="580" spans="8:8" x14ac:dyDescent="0.3">
      <c r="H580" s="232"/>
    </row>
    <row r="581" spans="8:8" x14ac:dyDescent="0.3">
      <c r="H581" s="232"/>
    </row>
    <row r="582" spans="8:8" x14ac:dyDescent="0.3">
      <c r="H582" s="232"/>
    </row>
    <row r="583" spans="8:8" x14ac:dyDescent="0.3">
      <c r="H583" s="232"/>
    </row>
    <row r="584" spans="8:8" x14ac:dyDescent="0.3">
      <c r="H584" s="232"/>
    </row>
    <row r="585" spans="8:8" x14ac:dyDescent="0.3">
      <c r="H585" s="232"/>
    </row>
    <row r="586" spans="8:8" x14ac:dyDescent="0.3">
      <c r="H586" s="232"/>
    </row>
    <row r="587" spans="8:8" x14ac:dyDescent="0.3">
      <c r="H587" s="232"/>
    </row>
    <row r="588" spans="8:8" x14ac:dyDescent="0.3">
      <c r="H588" s="232"/>
    </row>
    <row r="589" spans="8:8" x14ac:dyDescent="0.3">
      <c r="H589" s="232"/>
    </row>
    <row r="590" spans="8:8" x14ac:dyDescent="0.3">
      <c r="H590" s="232"/>
    </row>
    <row r="591" spans="8:8" x14ac:dyDescent="0.3">
      <c r="H591" s="232"/>
    </row>
    <row r="592" spans="8:8" x14ac:dyDescent="0.3">
      <c r="H592" s="232"/>
    </row>
    <row r="593" spans="8:8" x14ac:dyDescent="0.3">
      <c r="H593" s="232"/>
    </row>
    <row r="594" spans="8:8" x14ac:dyDescent="0.3">
      <c r="H594" s="232"/>
    </row>
    <row r="595" spans="8:8" x14ac:dyDescent="0.3">
      <c r="H595" s="232"/>
    </row>
    <row r="596" spans="8:8" x14ac:dyDescent="0.3">
      <c r="H596" s="232"/>
    </row>
    <row r="597" spans="8:8" x14ac:dyDescent="0.3">
      <c r="H597" s="232"/>
    </row>
    <row r="598" spans="8:8" x14ac:dyDescent="0.3">
      <c r="H598" s="232"/>
    </row>
    <row r="599" spans="8:8" x14ac:dyDescent="0.3">
      <c r="H599" s="232"/>
    </row>
    <row r="600" spans="8:8" x14ac:dyDescent="0.3">
      <c r="H600" s="232"/>
    </row>
    <row r="601" spans="8:8" x14ac:dyDescent="0.3">
      <c r="H601" s="232"/>
    </row>
    <row r="602" spans="8:8" x14ac:dyDescent="0.3">
      <c r="H602" s="232"/>
    </row>
    <row r="603" spans="8:8" x14ac:dyDescent="0.3">
      <c r="H603" s="232"/>
    </row>
    <row r="604" spans="8:8" x14ac:dyDescent="0.3">
      <c r="H604" s="232"/>
    </row>
    <row r="605" spans="8:8" x14ac:dyDescent="0.3">
      <c r="H605" s="232"/>
    </row>
    <row r="606" spans="8:8" x14ac:dyDescent="0.3">
      <c r="H606" s="232"/>
    </row>
    <row r="607" spans="8:8" x14ac:dyDescent="0.3">
      <c r="H607" s="232"/>
    </row>
    <row r="608" spans="8:8" x14ac:dyDescent="0.3">
      <c r="H608" s="232"/>
    </row>
    <row r="609" spans="8:8" x14ac:dyDescent="0.3">
      <c r="H609" s="232"/>
    </row>
    <row r="610" spans="8:8" x14ac:dyDescent="0.3">
      <c r="H610" s="232"/>
    </row>
    <row r="611" spans="8:8" x14ac:dyDescent="0.3">
      <c r="H611" s="232"/>
    </row>
    <row r="612" spans="8:8" x14ac:dyDescent="0.3">
      <c r="H612" s="232"/>
    </row>
    <row r="613" spans="8:8" x14ac:dyDescent="0.3">
      <c r="H613" s="232"/>
    </row>
    <row r="614" spans="8:8" x14ac:dyDescent="0.3">
      <c r="H614" s="232"/>
    </row>
    <row r="615" spans="8:8" x14ac:dyDescent="0.3">
      <c r="H615" s="232"/>
    </row>
    <row r="616" spans="8:8" x14ac:dyDescent="0.3">
      <c r="H616" s="232"/>
    </row>
    <row r="617" spans="8:8" x14ac:dyDescent="0.3">
      <c r="H617" s="232"/>
    </row>
    <row r="618" spans="8:8" x14ac:dyDescent="0.3">
      <c r="H618" s="232"/>
    </row>
    <row r="619" spans="8:8" x14ac:dyDescent="0.3">
      <c r="H619" s="232"/>
    </row>
    <row r="620" spans="8:8" x14ac:dyDescent="0.3">
      <c r="H620" s="232"/>
    </row>
    <row r="621" spans="8:8" x14ac:dyDescent="0.3">
      <c r="H621" s="232"/>
    </row>
    <row r="622" spans="8:8" x14ac:dyDescent="0.3">
      <c r="H622" s="232"/>
    </row>
    <row r="623" spans="8:8" x14ac:dyDescent="0.3">
      <c r="H623" s="232"/>
    </row>
    <row r="624" spans="8:8" x14ac:dyDescent="0.3">
      <c r="H624" s="232"/>
    </row>
    <row r="625" spans="8:8" x14ac:dyDescent="0.3">
      <c r="H625" s="232"/>
    </row>
    <row r="626" spans="8:8" x14ac:dyDescent="0.3">
      <c r="H626" s="232"/>
    </row>
    <row r="627" spans="8:8" x14ac:dyDescent="0.3">
      <c r="H627" s="232"/>
    </row>
    <row r="628" spans="8:8" x14ac:dyDescent="0.3">
      <c r="H628" s="232"/>
    </row>
    <row r="629" spans="8:8" x14ac:dyDescent="0.3">
      <c r="H629" s="232"/>
    </row>
    <row r="630" spans="8:8" x14ac:dyDescent="0.3">
      <c r="H630" s="232"/>
    </row>
    <row r="631" spans="8:8" x14ac:dyDescent="0.3">
      <c r="H631" s="232"/>
    </row>
    <row r="632" spans="8:8" x14ac:dyDescent="0.3">
      <c r="H632" s="232"/>
    </row>
    <row r="633" spans="8:8" x14ac:dyDescent="0.3">
      <c r="H633" s="232"/>
    </row>
    <row r="634" spans="8:8" x14ac:dyDescent="0.3">
      <c r="H634" s="232"/>
    </row>
    <row r="635" spans="8:8" x14ac:dyDescent="0.3">
      <c r="H635" s="232"/>
    </row>
    <row r="636" spans="8:8" x14ac:dyDescent="0.3">
      <c r="H636" s="232"/>
    </row>
    <row r="637" spans="8:8" x14ac:dyDescent="0.3">
      <c r="H637" s="232"/>
    </row>
    <row r="638" spans="8:8" x14ac:dyDescent="0.3">
      <c r="H638" s="232"/>
    </row>
    <row r="639" spans="8:8" x14ac:dyDescent="0.3">
      <c r="H639" s="232"/>
    </row>
    <row r="640" spans="8:8" x14ac:dyDescent="0.3">
      <c r="H640" s="232"/>
    </row>
    <row r="641" spans="8:8" x14ac:dyDescent="0.3">
      <c r="H641" s="232"/>
    </row>
    <row r="642" spans="8:8" x14ac:dyDescent="0.3">
      <c r="H642" s="232"/>
    </row>
    <row r="643" spans="8:8" x14ac:dyDescent="0.3">
      <c r="H643" s="232"/>
    </row>
    <row r="644" spans="8:8" x14ac:dyDescent="0.3">
      <c r="H644" s="232"/>
    </row>
    <row r="645" spans="8:8" x14ac:dyDescent="0.3">
      <c r="H645" s="232"/>
    </row>
    <row r="646" spans="8:8" x14ac:dyDescent="0.3">
      <c r="H646" s="232"/>
    </row>
    <row r="647" spans="8:8" x14ac:dyDescent="0.3">
      <c r="H647" s="232"/>
    </row>
    <row r="648" spans="8:8" x14ac:dyDescent="0.3">
      <c r="H648" s="232"/>
    </row>
    <row r="649" spans="8:8" x14ac:dyDescent="0.3">
      <c r="H649" s="232"/>
    </row>
    <row r="650" spans="8:8" x14ac:dyDescent="0.3">
      <c r="H650" s="232"/>
    </row>
    <row r="651" spans="8:8" x14ac:dyDescent="0.3">
      <c r="H651" s="232"/>
    </row>
    <row r="652" spans="8:8" x14ac:dyDescent="0.3">
      <c r="H652" s="232"/>
    </row>
    <row r="653" spans="8:8" x14ac:dyDescent="0.3">
      <c r="H653" s="232"/>
    </row>
    <row r="654" spans="8:8" x14ac:dyDescent="0.3">
      <c r="H654" s="232"/>
    </row>
    <row r="655" spans="8:8" x14ac:dyDescent="0.3">
      <c r="H655" s="232"/>
    </row>
    <row r="656" spans="8:8" x14ac:dyDescent="0.3">
      <c r="H656" s="232"/>
    </row>
    <row r="657" spans="8:8" x14ac:dyDescent="0.3">
      <c r="H657" s="232"/>
    </row>
    <row r="658" spans="8:8" x14ac:dyDescent="0.3">
      <c r="H658" s="232"/>
    </row>
    <row r="659" spans="8:8" x14ac:dyDescent="0.3">
      <c r="H659" s="232"/>
    </row>
    <row r="660" spans="8:8" x14ac:dyDescent="0.3">
      <c r="H660" s="232"/>
    </row>
    <row r="661" spans="8:8" x14ac:dyDescent="0.3">
      <c r="H661" s="232"/>
    </row>
    <row r="662" spans="8:8" x14ac:dyDescent="0.3">
      <c r="H662" s="232"/>
    </row>
    <row r="663" spans="8:8" x14ac:dyDescent="0.3">
      <c r="H663" s="232"/>
    </row>
    <row r="664" spans="8:8" x14ac:dyDescent="0.3">
      <c r="H664" s="232"/>
    </row>
    <row r="665" spans="8:8" x14ac:dyDescent="0.3">
      <c r="H665" s="232"/>
    </row>
    <row r="666" spans="8:8" x14ac:dyDescent="0.3">
      <c r="H666" s="232"/>
    </row>
    <row r="667" spans="8:8" x14ac:dyDescent="0.3">
      <c r="H667" s="232"/>
    </row>
    <row r="668" spans="8:8" x14ac:dyDescent="0.3">
      <c r="H668" s="232"/>
    </row>
    <row r="669" spans="8:8" x14ac:dyDescent="0.3">
      <c r="H669" s="232"/>
    </row>
    <row r="670" spans="8:8" x14ac:dyDescent="0.3">
      <c r="H670" s="232"/>
    </row>
    <row r="671" spans="8:8" x14ac:dyDescent="0.3">
      <c r="H671" s="232"/>
    </row>
    <row r="672" spans="8:8" x14ac:dyDescent="0.3">
      <c r="H672" s="232"/>
    </row>
    <row r="673" spans="8:8" x14ac:dyDescent="0.3">
      <c r="H673" s="232"/>
    </row>
    <row r="674" spans="8:8" x14ac:dyDescent="0.3">
      <c r="H674" s="232"/>
    </row>
    <row r="675" spans="8:8" x14ac:dyDescent="0.3">
      <c r="H675" s="232"/>
    </row>
    <row r="676" spans="8:8" x14ac:dyDescent="0.3">
      <c r="H676" s="232"/>
    </row>
    <row r="677" spans="8:8" x14ac:dyDescent="0.3">
      <c r="H677" s="232"/>
    </row>
    <row r="678" spans="8:8" x14ac:dyDescent="0.3">
      <c r="H678" s="232"/>
    </row>
    <row r="679" spans="8:8" x14ac:dyDescent="0.3">
      <c r="H679" s="232"/>
    </row>
    <row r="680" spans="8:8" x14ac:dyDescent="0.3">
      <c r="H680" s="232"/>
    </row>
    <row r="681" spans="8:8" x14ac:dyDescent="0.3">
      <c r="H681" s="232"/>
    </row>
    <row r="682" spans="8:8" x14ac:dyDescent="0.3">
      <c r="H682" s="232"/>
    </row>
    <row r="683" spans="8:8" x14ac:dyDescent="0.3">
      <c r="H683" s="232"/>
    </row>
    <row r="684" spans="8:8" x14ac:dyDescent="0.3">
      <c r="H684" s="232"/>
    </row>
    <row r="685" spans="8:8" x14ac:dyDescent="0.3">
      <c r="H685" s="232"/>
    </row>
    <row r="686" spans="8:8" x14ac:dyDescent="0.3">
      <c r="H686" s="232"/>
    </row>
    <row r="687" spans="8:8" x14ac:dyDescent="0.3">
      <c r="H687" s="232"/>
    </row>
    <row r="688" spans="8:8" x14ac:dyDescent="0.3">
      <c r="H688" s="232"/>
    </row>
    <row r="689" spans="8:8" x14ac:dyDescent="0.3">
      <c r="H689" s="232"/>
    </row>
    <row r="690" spans="8:8" x14ac:dyDescent="0.3">
      <c r="H690" s="232"/>
    </row>
    <row r="691" spans="8:8" x14ac:dyDescent="0.3">
      <c r="H691" s="232"/>
    </row>
    <row r="692" spans="8:8" x14ac:dyDescent="0.3">
      <c r="H692" s="232"/>
    </row>
    <row r="693" spans="8:8" x14ac:dyDescent="0.3">
      <c r="H693" s="232"/>
    </row>
    <row r="694" spans="8:8" x14ac:dyDescent="0.3">
      <c r="H694" s="232"/>
    </row>
    <row r="695" spans="8:8" x14ac:dyDescent="0.3">
      <c r="H695" s="232"/>
    </row>
    <row r="696" spans="8:8" x14ac:dyDescent="0.3">
      <c r="H696" s="232"/>
    </row>
    <row r="697" spans="8:8" x14ac:dyDescent="0.3">
      <c r="H697" s="232"/>
    </row>
    <row r="698" spans="8:8" x14ac:dyDescent="0.3">
      <c r="H698" s="232"/>
    </row>
    <row r="699" spans="8:8" x14ac:dyDescent="0.3">
      <c r="H699" s="232"/>
    </row>
    <row r="700" spans="8:8" x14ac:dyDescent="0.3">
      <c r="H700" s="232"/>
    </row>
    <row r="701" spans="8:8" x14ac:dyDescent="0.3">
      <c r="H701" s="232"/>
    </row>
    <row r="702" spans="8:8" x14ac:dyDescent="0.3">
      <c r="H702" s="232"/>
    </row>
    <row r="703" spans="8:8" x14ac:dyDescent="0.3">
      <c r="H703" s="232"/>
    </row>
    <row r="704" spans="8:8" x14ac:dyDescent="0.3">
      <c r="H704" s="232"/>
    </row>
    <row r="705" spans="8:8" x14ac:dyDescent="0.3">
      <c r="H705" s="232"/>
    </row>
    <row r="706" spans="8:8" x14ac:dyDescent="0.3">
      <c r="H706" s="232"/>
    </row>
    <row r="707" spans="8:8" x14ac:dyDescent="0.3">
      <c r="H707" s="232"/>
    </row>
    <row r="708" spans="8:8" x14ac:dyDescent="0.3">
      <c r="H708" s="232"/>
    </row>
    <row r="709" spans="8:8" x14ac:dyDescent="0.3">
      <c r="H709" s="232"/>
    </row>
    <row r="710" spans="8:8" x14ac:dyDescent="0.3">
      <c r="H710" s="232"/>
    </row>
    <row r="711" spans="8:8" x14ac:dyDescent="0.3">
      <c r="H711" s="232"/>
    </row>
    <row r="712" spans="8:8" x14ac:dyDescent="0.3">
      <c r="H712" s="232"/>
    </row>
    <row r="713" spans="8:8" x14ac:dyDescent="0.3">
      <c r="H713" s="232"/>
    </row>
    <row r="714" spans="8:8" x14ac:dyDescent="0.3">
      <c r="H714" s="232"/>
    </row>
    <row r="715" spans="8:8" x14ac:dyDescent="0.3">
      <c r="H715" s="232"/>
    </row>
    <row r="716" spans="8:8" x14ac:dyDescent="0.3">
      <c r="H716" s="232"/>
    </row>
    <row r="717" spans="8:8" x14ac:dyDescent="0.3">
      <c r="H717" s="232"/>
    </row>
    <row r="718" spans="8:8" x14ac:dyDescent="0.3">
      <c r="H718" s="232"/>
    </row>
    <row r="719" spans="8:8" x14ac:dyDescent="0.3">
      <c r="H719" s="232"/>
    </row>
    <row r="720" spans="8:8" x14ac:dyDescent="0.3">
      <c r="H720" s="232"/>
    </row>
    <row r="721" spans="8:8" x14ac:dyDescent="0.3">
      <c r="H721" s="232"/>
    </row>
    <row r="722" spans="8:8" x14ac:dyDescent="0.3">
      <c r="H722" s="232"/>
    </row>
    <row r="723" spans="8:8" x14ac:dyDescent="0.3">
      <c r="H723" s="232"/>
    </row>
    <row r="724" spans="8:8" x14ac:dyDescent="0.3">
      <c r="H724" s="232"/>
    </row>
    <row r="725" spans="8:8" x14ac:dyDescent="0.3">
      <c r="H725" s="232"/>
    </row>
    <row r="726" spans="8:8" x14ac:dyDescent="0.3">
      <c r="H726" s="232"/>
    </row>
    <row r="727" spans="8:8" x14ac:dyDescent="0.3">
      <c r="H727" s="232"/>
    </row>
    <row r="728" spans="8:8" x14ac:dyDescent="0.3">
      <c r="H728" s="232"/>
    </row>
    <row r="729" spans="8:8" x14ac:dyDescent="0.3">
      <c r="H729" s="232"/>
    </row>
    <row r="730" spans="8:8" x14ac:dyDescent="0.3">
      <c r="H730" s="232"/>
    </row>
    <row r="731" spans="8:8" x14ac:dyDescent="0.3">
      <c r="H731" s="232"/>
    </row>
    <row r="732" spans="8:8" x14ac:dyDescent="0.3">
      <c r="H732" s="232"/>
    </row>
    <row r="733" spans="8:8" x14ac:dyDescent="0.3">
      <c r="H733" s="232"/>
    </row>
    <row r="734" spans="8:8" x14ac:dyDescent="0.3">
      <c r="H734" s="232"/>
    </row>
    <row r="735" spans="8:8" x14ac:dyDescent="0.3">
      <c r="H735" s="232"/>
    </row>
    <row r="736" spans="8:8" x14ac:dyDescent="0.3">
      <c r="H736" s="232"/>
    </row>
    <row r="737" spans="8:8" x14ac:dyDescent="0.3">
      <c r="H737" s="232"/>
    </row>
    <row r="738" spans="8:8" x14ac:dyDescent="0.3">
      <c r="H738" s="232"/>
    </row>
    <row r="739" spans="8:8" x14ac:dyDescent="0.3">
      <c r="H739" s="232"/>
    </row>
    <row r="740" spans="8:8" x14ac:dyDescent="0.3">
      <c r="H740" s="232"/>
    </row>
    <row r="741" spans="8:8" x14ac:dyDescent="0.3">
      <c r="H741" s="232"/>
    </row>
    <row r="742" spans="8:8" x14ac:dyDescent="0.3">
      <c r="H742" s="232"/>
    </row>
    <row r="743" spans="8:8" x14ac:dyDescent="0.3">
      <c r="H743" s="232"/>
    </row>
    <row r="744" spans="8:8" x14ac:dyDescent="0.3">
      <c r="H744" s="232"/>
    </row>
    <row r="745" spans="8:8" x14ac:dyDescent="0.3">
      <c r="H745" s="232"/>
    </row>
    <row r="746" spans="8:8" x14ac:dyDescent="0.3">
      <c r="H746" s="232"/>
    </row>
    <row r="747" spans="8:8" x14ac:dyDescent="0.3">
      <c r="H747" s="232"/>
    </row>
    <row r="748" spans="8:8" x14ac:dyDescent="0.3">
      <c r="H748" s="232"/>
    </row>
    <row r="749" spans="8:8" x14ac:dyDescent="0.3">
      <c r="H749" s="232"/>
    </row>
    <row r="750" spans="8:8" x14ac:dyDescent="0.3">
      <c r="H750" s="232"/>
    </row>
    <row r="751" spans="8:8" x14ac:dyDescent="0.3">
      <c r="H751" s="232"/>
    </row>
    <row r="752" spans="8:8" x14ac:dyDescent="0.3">
      <c r="H752" s="232"/>
    </row>
    <row r="753" spans="8:8" x14ac:dyDescent="0.3">
      <c r="H753" s="232"/>
    </row>
    <row r="754" spans="8:8" x14ac:dyDescent="0.3">
      <c r="H754" s="232"/>
    </row>
    <row r="755" spans="8:8" x14ac:dyDescent="0.3">
      <c r="H755" s="232"/>
    </row>
    <row r="756" spans="8:8" x14ac:dyDescent="0.3">
      <c r="H756" s="232"/>
    </row>
    <row r="757" spans="8:8" x14ac:dyDescent="0.3">
      <c r="H757" s="232"/>
    </row>
    <row r="758" spans="8:8" x14ac:dyDescent="0.3">
      <c r="H758" s="232"/>
    </row>
    <row r="759" spans="8:8" x14ac:dyDescent="0.3">
      <c r="H759" s="232"/>
    </row>
    <row r="760" spans="8:8" x14ac:dyDescent="0.3">
      <c r="H760" s="232"/>
    </row>
    <row r="761" spans="8:8" x14ac:dyDescent="0.3">
      <c r="H761" s="232"/>
    </row>
    <row r="762" spans="8:8" x14ac:dyDescent="0.3">
      <c r="H762" s="232"/>
    </row>
    <row r="763" spans="8:8" x14ac:dyDescent="0.3">
      <c r="H763" s="232"/>
    </row>
    <row r="764" spans="8:8" x14ac:dyDescent="0.3">
      <c r="H764" s="232"/>
    </row>
    <row r="765" spans="8:8" x14ac:dyDescent="0.3">
      <c r="H765" s="232"/>
    </row>
    <row r="766" spans="8:8" x14ac:dyDescent="0.3">
      <c r="H766" s="232"/>
    </row>
    <row r="767" spans="8:8" x14ac:dyDescent="0.3">
      <c r="H767" s="232"/>
    </row>
    <row r="768" spans="8:8" x14ac:dyDescent="0.3">
      <c r="H768" s="232"/>
    </row>
    <row r="769" spans="8:8" x14ac:dyDescent="0.3">
      <c r="H769" s="232"/>
    </row>
    <row r="770" spans="8:8" x14ac:dyDescent="0.3">
      <c r="H770" s="232"/>
    </row>
    <row r="771" spans="8:8" x14ac:dyDescent="0.3">
      <c r="H771" s="232"/>
    </row>
    <row r="772" spans="8:8" x14ac:dyDescent="0.3">
      <c r="H772" s="232"/>
    </row>
    <row r="773" spans="8:8" x14ac:dyDescent="0.3">
      <c r="H773" s="232"/>
    </row>
    <row r="774" spans="8:8" x14ac:dyDescent="0.3">
      <c r="H774" s="232"/>
    </row>
    <row r="775" spans="8:8" x14ac:dyDescent="0.3">
      <c r="H775" s="232"/>
    </row>
    <row r="776" spans="8:8" x14ac:dyDescent="0.3">
      <c r="H776" s="232"/>
    </row>
    <row r="777" spans="8:8" x14ac:dyDescent="0.3">
      <c r="H777" s="232"/>
    </row>
    <row r="778" spans="8:8" x14ac:dyDescent="0.3">
      <c r="H778" s="232"/>
    </row>
    <row r="779" spans="8:8" x14ac:dyDescent="0.3">
      <c r="H779" s="232"/>
    </row>
    <row r="780" spans="8:8" x14ac:dyDescent="0.3">
      <c r="H780" s="232"/>
    </row>
    <row r="781" spans="8:8" x14ac:dyDescent="0.3">
      <c r="H781" s="232"/>
    </row>
    <row r="782" spans="8:8" x14ac:dyDescent="0.3">
      <c r="H782" s="232"/>
    </row>
    <row r="783" spans="8:8" x14ac:dyDescent="0.3">
      <c r="H783" s="232"/>
    </row>
    <row r="784" spans="8:8" x14ac:dyDescent="0.3">
      <c r="H784" s="232"/>
    </row>
    <row r="785" spans="8:8" x14ac:dyDescent="0.3">
      <c r="H785" s="232"/>
    </row>
    <row r="786" spans="8:8" x14ac:dyDescent="0.3">
      <c r="H786" s="232"/>
    </row>
    <row r="787" spans="8:8" x14ac:dyDescent="0.3">
      <c r="H787" s="232"/>
    </row>
    <row r="788" spans="8:8" x14ac:dyDescent="0.3">
      <c r="H788" s="232"/>
    </row>
    <row r="789" spans="8:8" x14ac:dyDescent="0.3">
      <c r="H789" s="232"/>
    </row>
    <row r="790" spans="8:8" x14ac:dyDescent="0.3">
      <c r="H790" s="232"/>
    </row>
    <row r="791" spans="8:8" x14ac:dyDescent="0.3">
      <c r="H791" s="232"/>
    </row>
    <row r="792" spans="8:8" x14ac:dyDescent="0.3">
      <c r="H792" s="232"/>
    </row>
    <row r="793" spans="8:8" x14ac:dyDescent="0.3">
      <c r="H793" s="232"/>
    </row>
    <row r="794" spans="8:8" x14ac:dyDescent="0.3">
      <c r="H794" s="232"/>
    </row>
    <row r="795" spans="8:8" x14ac:dyDescent="0.3">
      <c r="H795" s="232"/>
    </row>
    <row r="796" spans="8:8" x14ac:dyDescent="0.3">
      <c r="H796" s="232"/>
    </row>
    <row r="797" spans="8:8" x14ac:dyDescent="0.3">
      <c r="H797" s="232"/>
    </row>
    <row r="798" spans="8:8" x14ac:dyDescent="0.3">
      <c r="H798" s="232"/>
    </row>
    <row r="799" spans="8:8" x14ac:dyDescent="0.3">
      <c r="H799" s="232"/>
    </row>
    <row r="800" spans="8:8" x14ac:dyDescent="0.3">
      <c r="H800" s="232"/>
    </row>
    <row r="801" spans="8:8" x14ac:dyDescent="0.3">
      <c r="H801" s="232"/>
    </row>
    <row r="802" spans="8:8" x14ac:dyDescent="0.3">
      <c r="H802" s="232"/>
    </row>
    <row r="803" spans="8:8" x14ac:dyDescent="0.3">
      <c r="H803" s="232"/>
    </row>
    <row r="804" spans="8:8" x14ac:dyDescent="0.3">
      <c r="H804" s="232"/>
    </row>
    <row r="805" spans="8:8" x14ac:dyDescent="0.3">
      <c r="H805" s="232"/>
    </row>
    <row r="806" spans="8:8" x14ac:dyDescent="0.3">
      <c r="H806" s="232"/>
    </row>
    <row r="807" spans="8:8" x14ac:dyDescent="0.3">
      <c r="H807" s="232"/>
    </row>
    <row r="808" spans="8:8" x14ac:dyDescent="0.3">
      <c r="H808" s="232"/>
    </row>
    <row r="809" spans="8:8" x14ac:dyDescent="0.3">
      <c r="H809" s="232"/>
    </row>
    <row r="810" spans="8:8" x14ac:dyDescent="0.3">
      <c r="H810" s="232"/>
    </row>
    <row r="811" spans="8:8" x14ac:dyDescent="0.3">
      <c r="H811" s="232"/>
    </row>
    <row r="812" spans="8:8" x14ac:dyDescent="0.3">
      <c r="H812" s="232"/>
    </row>
    <row r="813" spans="8:8" x14ac:dyDescent="0.3">
      <c r="H813" s="232"/>
    </row>
    <row r="814" spans="8:8" x14ac:dyDescent="0.3">
      <c r="H814" s="232"/>
    </row>
    <row r="815" spans="8:8" x14ac:dyDescent="0.3">
      <c r="H815" s="232"/>
    </row>
    <row r="816" spans="8:8" x14ac:dyDescent="0.3">
      <c r="H816" s="232"/>
    </row>
    <row r="817" spans="8:8" x14ac:dyDescent="0.3">
      <c r="H817" s="232"/>
    </row>
    <row r="818" spans="8:8" x14ac:dyDescent="0.3">
      <c r="H818" s="232"/>
    </row>
    <row r="819" spans="8:8" x14ac:dyDescent="0.3">
      <c r="H819" s="232"/>
    </row>
    <row r="820" spans="8:8" x14ac:dyDescent="0.3">
      <c r="H820" s="232"/>
    </row>
    <row r="821" spans="8:8" x14ac:dyDescent="0.3">
      <c r="H821" s="232"/>
    </row>
    <row r="822" spans="8:8" x14ac:dyDescent="0.3">
      <c r="H822" s="232"/>
    </row>
    <row r="823" spans="8:8" x14ac:dyDescent="0.3">
      <c r="H823" s="232"/>
    </row>
    <row r="824" spans="8:8" x14ac:dyDescent="0.3">
      <c r="H824" s="232"/>
    </row>
    <row r="825" spans="8:8" x14ac:dyDescent="0.3">
      <c r="H825" s="232"/>
    </row>
    <row r="826" spans="8:8" x14ac:dyDescent="0.3">
      <c r="H826" s="232"/>
    </row>
    <row r="827" spans="8:8" x14ac:dyDescent="0.3">
      <c r="H827" s="232"/>
    </row>
    <row r="828" spans="8:8" x14ac:dyDescent="0.3">
      <c r="H828" s="232"/>
    </row>
    <row r="829" spans="8:8" x14ac:dyDescent="0.3">
      <c r="H829" s="232"/>
    </row>
    <row r="830" spans="8:8" x14ac:dyDescent="0.3">
      <c r="H830" s="232"/>
    </row>
    <row r="831" spans="8:8" x14ac:dyDescent="0.3">
      <c r="H831" s="232"/>
    </row>
    <row r="832" spans="8:8" x14ac:dyDescent="0.3">
      <c r="H832" s="232"/>
    </row>
    <row r="833" spans="8:8" x14ac:dyDescent="0.3">
      <c r="H833" s="232"/>
    </row>
    <row r="834" spans="8:8" x14ac:dyDescent="0.3">
      <c r="H834" s="232"/>
    </row>
    <row r="835" spans="8:8" x14ac:dyDescent="0.3">
      <c r="H835" s="232"/>
    </row>
    <row r="836" spans="8:8" x14ac:dyDescent="0.3">
      <c r="H836" s="232"/>
    </row>
    <row r="837" spans="8:8" x14ac:dyDescent="0.3">
      <c r="H837" s="232"/>
    </row>
    <row r="838" spans="8:8" x14ac:dyDescent="0.3">
      <c r="H838" s="232"/>
    </row>
    <row r="839" spans="8:8" x14ac:dyDescent="0.3">
      <c r="H839" s="232"/>
    </row>
    <row r="840" spans="8:8" x14ac:dyDescent="0.3">
      <c r="H840" s="232"/>
    </row>
    <row r="841" spans="8:8" x14ac:dyDescent="0.3">
      <c r="H841" s="232"/>
    </row>
    <row r="842" spans="8:8" x14ac:dyDescent="0.3">
      <c r="H842" s="232"/>
    </row>
    <row r="843" spans="8:8" x14ac:dyDescent="0.3">
      <c r="H843" s="232"/>
    </row>
    <row r="844" spans="8:8" x14ac:dyDescent="0.3">
      <c r="H844" s="232"/>
    </row>
    <row r="845" spans="8:8" x14ac:dyDescent="0.3">
      <c r="H845" s="232"/>
    </row>
    <row r="846" spans="8:8" x14ac:dyDescent="0.3">
      <c r="H846" s="232"/>
    </row>
    <row r="847" spans="8:8" x14ac:dyDescent="0.3">
      <c r="H847" s="232"/>
    </row>
    <row r="848" spans="8:8" x14ac:dyDescent="0.3">
      <c r="H848" s="232"/>
    </row>
    <row r="849" spans="8:8" x14ac:dyDescent="0.3">
      <c r="H849" s="232"/>
    </row>
    <row r="850" spans="8:8" x14ac:dyDescent="0.3">
      <c r="H850" s="232"/>
    </row>
    <row r="851" spans="8:8" x14ac:dyDescent="0.3">
      <c r="H851" s="232"/>
    </row>
    <row r="852" spans="8:8" x14ac:dyDescent="0.3">
      <c r="H852" s="232"/>
    </row>
    <row r="853" spans="8:8" x14ac:dyDescent="0.3">
      <c r="H853" s="232"/>
    </row>
    <row r="854" spans="8:8" x14ac:dyDescent="0.3">
      <c r="H854" s="232"/>
    </row>
    <row r="855" spans="8:8" x14ac:dyDescent="0.3">
      <c r="H855" s="232"/>
    </row>
    <row r="856" spans="8:8" x14ac:dyDescent="0.3">
      <c r="H856" s="232"/>
    </row>
    <row r="857" spans="8:8" x14ac:dyDescent="0.3">
      <c r="H857" s="232"/>
    </row>
    <row r="858" spans="8:8" x14ac:dyDescent="0.3">
      <c r="H858" s="232"/>
    </row>
    <row r="859" spans="8:8" x14ac:dyDescent="0.3">
      <c r="H859" s="232"/>
    </row>
    <row r="860" spans="8:8" x14ac:dyDescent="0.3">
      <c r="H860" s="232"/>
    </row>
    <row r="861" spans="8:8" x14ac:dyDescent="0.3">
      <c r="H861" s="232"/>
    </row>
    <row r="862" spans="8:8" x14ac:dyDescent="0.3">
      <c r="H862" s="232"/>
    </row>
    <row r="863" spans="8:8" x14ac:dyDescent="0.3">
      <c r="H863" s="232"/>
    </row>
    <row r="864" spans="8:8" x14ac:dyDescent="0.3">
      <c r="H864" s="232"/>
    </row>
    <row r="865" spans="8:8" x14ac:dyDescent="0.3">
      <c r="H865" s="232"/>
    </row>
    <row r="866" spans="8:8" x14ac:dyDescent="0.3">
      <c r="H866" s="232"/>
    </row>
    <row r="867" spans="8:8" x14ac:dyDescent="0.3">
      <c r="H867" s="232"/>
    </row>
    <row r="868" spans="8:8" x14ac:dyDescent="0.3">
      <c r="H868" s="232"/>
    </row>
    <row r="869" spans="8:8" x14ac:dyDescent="0.3">
      <c r="H869" s="232"/>
    </row>
    <row r="870" spans="8:8" x14ac:dyDescent="0.3">
      <c r="H870" s="232"/>
    </row>
    <row r="871" spans="8:8" x14ac:dyDescent="0.3">
      <c r="H871" s="232"/>
    </row>
    <row r="872" spans="8:8" x14ac:dyDescent="0.3">
      <c r="H872" s="232"/>
    </row>
    <row r="873" spans="8:8" x14ac:dyDescent="0.3">
      <c r="H873" s="232"/>
    </row>
    <row r="874" spans="8:8" x14ac:dyDescent="0.3">
      <c r="H874" s="232"/>
    </row>
    <row r="875" spans="8:8" x14ac:dyDescent="0.3">
      <c r="H875" s="232"/>
    </row>
    <row r="876" spans="8:8" x14ac:dyDescent="0.3">
      <c r="H876" s="232"/>
    </row>
    <row r="877" spans="8:8" x14ac:dyDescent="0.3">
      <c r="H877" s="232"/>
    </row>
    <row r="878" spans="8:8" x14ac:dyDescent="0.3">
      <c r="H878" s="232"/>
    </row>
    <row r="879" spans="8:8" x14ac:dyDescent="0.3">
      <c r="H879" s="232"/>
    </row>
    <row r="880" spans="8:8" x14ac:dyDescent="0.3">
      <c r="H880" s="232"/>
    </row>
    <row r="881" spans="8:8" x14ac:dyDescent="0.3">
      <c r="H881" s="232"/>
    </row>
    <row r="882" spans="8:8" x14ac:dyDescent="0.3">
      <c r="H882" s="232"/>
    </row>
    <row r="883" spans="8:8" x14ac:dyDescent="0.3">
      <c r="H883" s="232"/>
    </row>
    <row r="884" spans="8:8" x14ac:dyDescent="0.3">
      <c r="H884" s="232"/>
    </row>
    <row r="885" spans="8:8" x14ac:dyDescent="0.3">
      <c r="H885" s="232"/>
    </row>
    <row r="886" spans="8:8" x14ac:dyDescent="0.3">
      <c r="H886" s="232"/>
    </row>
    <row r="887" spans="8:8" x14ac:dyDescent="0.3">
      <c r="H887" s="232"/>
    </row>
    <row r="888" spans="8:8" x14ac:dyDescent="0.3">
      <c r="H888" s="232"/>
    </row>
    <row r="889" spans="8:8" x14ac:dyDescent="0.3">
      <c r="H889" s="232"/>
    </row>
    <row r="890" spans="8:8" x14ac:dyDescent="0.3">
      <c r="H890" s="232"/>
    </row>
    <row r="891" spans="8:8" x14ac:dyDescent="0.3">
      <c r="H891" s="232"/>
    </row>
    <row r="892" spans="8:8" x14ac:dyDescent="0.3">
      <c r="H892" s="232"/>
    </row>
    <row r="893" spans="8:8" x14ac:dyDescent="0.3">
      <c r="H893" s="232"/>
    </row>
    <row r="894" spans="8:8" x14ac:dyDescent="0.3">
      <c r="H894" s="232"/>
    </row>
    <row r="895" spans="8:8" x14ac:dyDescent="0.3">
      <c r="H895" s="232"/>
    </row>
    <row r="896" spans="8:8" x14ac:dyDescent="0.3">
      <c r="H896" s="232"/>
    </row>
    <row r="897" spans="8:8" x14ac:dyDescent="0.3">
      <c r="H897" s="232"/>
    </row>
    <row r="898" spans="8:8" x14ac:dyDescent="0.3">
      <c r="H898" s="232"/>
    </row>
    <row r="899" spans="8:8" x14ac:dyDescent="0.3">
      <c r="H899" s="232"/>
    </row>
    <row r="900" spans="8:8" x14ac:dyDescent="0.3">
      <c r="H900" s="232"/>
    </row>
    <row r="901" spans="8:8" x14ac:dyDescent="0.3">
      <c r="H901" s="232"/>
    </row>
    <row r="902" spans="8:8" x14ac:dyDescent="0.3">
      <c r="H902" s="232"/>
    </row>
    <row r="903" spans="8:8" x14ac:dyDescent="0.3">
      <c r="H903" s="232"/>
    </row>
    <row r="904" spans="8:8" x14ac:dyDescent="0.3">
      <c r="H904" s="232"/>
    </row>
    <row r="905" spans="8:8" x14ac:dyDescent="0.3">
      <c r="H905" s="232"/>
    </row>
    <row r="906" spans="8:8" x14ac:dyDescent="0.3">
      <c r="H906" s="232"/>
    </row>
    <row r="907" spans="8:8" x14ac:dyDescent="0.3">
      <c r="H907" s="232"/>
    </row>
    <row r="908" spans="8:8" x14ac:dyDescent="0.3">
      <c r="H908" s="232"/>
    </row>
    <row r="909" spans="8:8" x14ac:dyDescent="0.3">
      <c r="H909" s="232"/>
    </row>
    <row r="910" spans="8:8" x14ac:dyDescent="0.3">
      <c r="H910" s="232"/>
    </row>
    <row r="911" spans="8:8" x14ac:dyDescent="0.3">
      <c r="H911" s="232"/>
    </row>
    <row r="912" spans="8:8" x14ac:dyDescent="0.3">
      <c r="H912" s="232"/>
    </row>
    <row r="913" spans="8:8" x14ac:dyDescent="0.3">
      <c r="H913" s="232"/>
    </row>
    <row r="914" spans="8:8" x14ac:dyDescent="0.3">
      <c r="H914" s="232"/>
    </row>
    <row r="915" spans="8:8" x14ac:dyDescent="0.3">
      <c r="H915" s="232"/>
    </row>
    <row r="916" spans="8:8" x14ac:dyDescent="0.3">
      <c r="H916" s="232"/>
    </row>
    <row r="917" spans="8:8" x14ac:dyDescent="0.3">
      <c r="H917" s="232"/>
    </row>
    <row r="918" spans="8:8" x14ac:dyDescent="0.3">
      <c r="H918" s="232"/>
    </row>
    <row r="919" spans="8:8" x14ac:dyDescent="0.3">
      <c r="H919" s="232"/>
    </row>
    <row r="920" spans="8:8" x14ac:dyDescent="0.3">
      <c r="H920" s="232"/>
    </row>
    <row r="921" spans="8:8" x14ac:dyDescent="0.3">
      <c r="H921" s="232"/>
    </row>
    <row r="922" spans="8:8" x14ac:dyDescent="0.3">
      <c r="H922" s="232"/>
    </row>
    <row r="923" spans="8:8" x14ac:dyDescent="0.3">
      <c r="H923" s="232"/>
    </row>
    <row r="924" spans="8:8" x14ac:dyDescent="0.3">
      <c r="H924" s="232"/>
    </row>
    <row r="925" spans="8:8" x14ac:dyDescent="0.3">
      <c r="H925" s="232"/>
    </row>
    <row r="926" spans="8:8" x14ac:dyDescent="0.3">
      <c r="H926" s="232"/>
    </row>
    <row r="927" spans="8:8" x14ac:dyDescent="0.3">
      <c r="H927" s="232"/>
    </row>
    <row r="928" spans="8:8" x14ac:dyDescent="0.3">
      <c r="H928" s="232"/>
    </row>
    <row r="929" spans="8:8" x14ac:dyDescent="0.3">
      <c r="H929" s="232"/>
    </row>
    <row r="930" spans="8:8" x14ac:dyDescent="0.3">
      <c r="H930" s="232"/>
    </row>
    <row r="931" spans="8:8" x14ac:dyDescent="0.3">
      <c r="H931" s="232"/>
    </row>
    <row r="932" spans="8:8" x14ac:dyDescent="0.3">
      <c r="H932" s="232"/>
    </row>
    <row r="933" spans="8:8" x14ac:dyDescent="0.3">
      <c r="H933" s="232"/>
    </row>
    <row r="934" spans="8:8" x14ac:dyDescent="0.3">
      <c r="H934" s="232"/>
    </row>
    <row r="935" spans="8:8" x14ac:dyDescent="0.3">
      <c r="H935" s="232"/>
    </row>
    <row r="936" spans="8:8" x14ac:dyDescent="0.3">
      <c r="H936" s="232"/>
    </row>
    <row r="937" spans="8:8" x14ac:dyDescent="0.3">
      <c r="H937" s="232"/>
    </row>
    <row r="938" spans="8:8" x14ac:dyDescent="0.3">
      <c r="H938" s="232"/>
    </row>
    <row r="939" spans="8:8" x14ac:dyDescent="0.3">
      <c r="H939" s="232"/>
    </row>
    <row r="940" spans="8:8" x14ac:dyDescent="0.3">
      <c r="H940" s="232"/>
    </row>
    <row r="941" spans="8:8" x14ac:dyDescent="0.3">
      <c r="H941" s="232"/>
    </row>
    <row r="942" spans="8:8" x14ac:dyDescent="0.3">
      <c r="H942" s="232"/>
    </row>
    <row r="943" spans="8:8" x14ac:dyDescent="0.3">
      <c r="H943" s="232"/>
    </row>
    <row r="944" spans="8:8" x14ac:dyDescent="0.3">
      <c r="H944" s="232"/>
    </row>
    <row r="945" spans="8:8" x14ac:dyDescent="0.3">
      <c r="H945" s="232"/>
    </row>
    <row r="946" spans="8:8" x14ac:dyDescent="0.3">
      <c r="H946" s="232"/>
    </row>
    <row r="947" spans="8:8" x14ac:dyDescent="0.3">
      <c r="H947" s="232"/>
    </row>
    <row r="948" spans="8:8" x14ac:dyDescent="0.3">
      <c r="H948" s="232"/>
    </row>
    <row r="949" spans="8:8" x14ac:dyDescent="0.3">
      <c r="H949" s="232"/>
    </row>
    <row r="950" spans="8:8" x14ac:dyDescent="0.3">
      <c r="H950" s="232"/>
    </row>
    <row r="951" spans="8:8" x14ac:dyDescent="0.3">
      <c r="H951" s="232"/>
    </row>
    <row r="952" spans="8:8" x14ac:dyDescent="0.3">
      <c r="H952" s="232"/>
    </row>
    <row r="953" spans="8:8" x14ac:dyDescent="0.3">
      <c r="H953" s="232"/>
    </row>
    <row r="954" spans="8:8" x14ac:dyDescent="0.3">
      <c r="H954" s="232"/>
    </row>
    <row r="955" spans="8:8" x14ac:dyDescent="0.3">
      <c r="H955" s="232"/>
    </row>
    <row r="956" spans="8:8" x14ac:dyDescent="0.3">
      <c r="H956" s="232"/>
    </row>
    <row r="957" spans="8:8" x14ac:dyDescent="0.3">
      <c r="H957" s="232"/>
    </row>
    <row r="958" spans="8:8" x14ac:dyDescent="0.3">
      <c r="H958" s="232"/>
    </row>
    <row r="959" spans="8:8" x14ac:dyDescent="0.3">
      <c r="H959" s="232"/>
    </row>
    <row r="960" spans="8:8" x14ac:dyDescent="0.3">
      <c r="H960" s="232"/>
    </row>
    <row r="961" spans="8:8" x14ac:dyDescent="0.3">
      <c r="H961" s="232"/>
    </row>
    <row r="962" spans="8:8" x14ac:dyDescent="0.3">
      <c r="H962" s="232"/>
    </row>
    <row r="963" spans="8:8" x14ac:dyDescent="0.3">
      <c r="H963" s="232"/>
    </row>
    <row r="964" spans="8:8" x14ac:dyDescent="0.3">
      <c r="H964" s="232"/>
    </row>
    <row r="965" spans="8:8" x14ac:dyDescent="0.3">
      <c r="H965" s="232"/>
    </row>
    <row r="966" spans="8:8" x14ac:dyDescent="0.3">
      <c r="H966" s="232"/>
    </row>
    <row r="967" spans="8:8" x14ac:dyDescent="0.3">
      <c r="H967" s="232"/>
    </row>
    <row r="968" spans="8:8" x14ac:dyDescent="0.3">
      <c r="H968" s="232"/>
    </row>
    <row r="969" spans="8:8" x14ac:dyDescent="0.3">
      <c r="H969" s="232"/>
    </row>
    <row r="970" spans="8:8" x14ac:dyDescent="0.3">
      <c r="H970" s="232"/>
    </row>
    <row r="971" spans="8:8" x14ac:dyDescent="0.3">
      <c r="H971" s="232"/>
    </row>
    <row r="972" spans="8:8" x14ac:dyDescent="0.3">
      <c r="H972" s="232"/>
    </row>
    <row r="973" spans="8:8" x14ac:dyDescent="0.3">
      <c r="H973" s="232"/>
    </row>
    <row r="974" spans="8:8" x14ac:dyDescent="0.3">
      <c r="H974" s="232"/>
    </row>
    <row r="975" spans="8:8" x14ac:dyDescent="0.3">
      <c r="H975" s="232"/>
    </row>
    <row r="976" spans="8:8" x14ac:dyDescent="0.3">
      <c r="H976" s="232"/>
    </row>
    <row r="977" spans="8:8" x14ac:dyDescent="0.3">
      <c r="H977" s="232"/>
    </row>
    <row r="978" spans="8:8" x14ac:dyDescent="0.3">
      <c r="H978" s="232"/>
    </row>
    <row r="979" spans="8:8" x14ac:dyDescent="0.3">
      <c r="H979" s="232"/>
    </row>
    <row r="980" spans="8:8" x14ac:dyDescent="0.3">
      <c r="H980" s="232"/>
    </row>
    <row r="981" spans="8:8" x14ac:dyDescent="0.3">
      <c r="H981" s="232"/>
    </row>
    <row r="982" spans="8:8" x14ac:dyDescent="0.3">
      <c r="H982" s="232"/>
    </row>
    <row r="983" spans="8:8" x14ac:dyDescent="0.3">
      <c r="H983" s="232"/>
    </row>
    <row r="984" spans="8:8" x14ac:dyDescent="0.3">
      <c r="H984" s="232"/>
    </row>
    <row r="985" spans="8:8" x14ac:dyDescent="0.3">
      <c r="H985" s="232"/>
    </row>
    <row r="986" spans="8:8" x14ac:dyDescent="0.3">
      <c r="H986" s="232"/>
    </row>
    <row r="987" spans="8:8" x14ac:dyDescent="0.3">
      <c r="H987" s="232"/>
    </row>
    <row r="988" spans="8:8" x14ac:dyDescent="0.3">
      <c r="H988" s="232"/>
    </row>
    <row r="989" spans="8:8" x14ac:dyDescent="0.3">
      <c r="H989" s="232"/>
    </row>
    <row r="990" spans="8:8" x14ac:dyDescent="0.3">
      <c r="H990" s="232"/>
    </row>
    <row r="991" spans="8:8" x14ac:dyDescent="0.3">
      <c r="H991" s="232"/>
    </row>
    <row r="992" spans="8:8" x14ac:dyDescent="0.3">
      <c r="H992" s="232"/>
    </row>
    <row r="993" spans="8:8" x14ac:dyDescent="0.3">
      <c r="H993" s="232"/>
    </row>
    <row r="994" spans="8:8" x14ac:dyDescent="0.3">
      <c r="H994" s="232"/>
    </row>
    <row r="995" spans="8:8" x14ac:dyDescent="0.3">
      <c r="H995" s="232"/>
    </row>
    <row r="996" spans="8:8" x14ac:dyDescent="0.3">
      <c r="H996" s="232"/>
    </row>
    <row r="997" spans="8:8" x14ac:dyDescent="0.3">
      <c r="H997" s="232"/>
    </row>
    <row r="998" spans="8:8" x14ac:dyDescent="0.3">
      <c r="H998" s="232"/>
    </row>
    <row r="999" spans="8:8" x14ac:dyDescent="0.3">
      <c r="H999" s="232"/>
    </row>
    <row r="1000" spans="8:8" x14ac:dyDescent="0.3">
      <c r="H1000" s="232"/>
    </row>
    <row r="1001" spans="8:8" x14ac:dyDescent="0.3">
      <c r="H1001" s="232"/>
    </row>
    <row r="1002" spans="8:8" x14ac:dyDescent="0.3">
      <c r="H1002" s="232"/>
    </row>
    <row r="1003" spans="8:8" x14ac:dyDescent="0.3">
      <c r="H1003" s="232"/>
    </row>
    <row r="1004" spans="8:8" x14ac:dyDescent="0.3">
      <c r="H1004" s="232"/>
    </row>
    <row r="1005" spans="8:8" x14ac:dyDescent="0.3">
      <c r="H1005" s="232"/>
    </row>
    <row r="1006" spans="8:8" x14ac:dyDescent="0.3">
      <c r="H1006" s="232"/>
    </row>
    <row r="1007" spans="8:8" x14ac:dyDescent="0.3">
      <c r="H1007" s="232"/>
    </row>
    <row r="1008" spans="8:8" x14ac:dyDescent="0.3">
      <c r="H1008" s="232"/>
    </row>
    <row r="1009" spans="8:8" x14ac:dyDescent="0.3">
      <c r="H1009" s="232"/>
    </row>
    <row r="1010" spans="8:8" x14ac:dyDescent="0.3">
      <c r="H1010" s="232"/>
    </row>
    <row r="1011" spans="8:8" x14ac:dyDescent="0.3">
      <c r="H1011" s="232"/>
    </row>
    <row r="1012" spans="8:8" x14ac:dyDescent="0.3">
      <c r="H1012" s="232"/>
    </row>
    <row r="1013" spans="8:8" x14ac:dyDescent="0.3">
      <c r="H1013" s="232"/>
    </row>
    <row r="1014" spans="8:8" x14ac:dyDescent="0.3">
      <c r="H1014" s="232"/>
    </row>
    <row r="1015" spans="8:8" x14ac:dyDescent="0.3">
      <c r="H1015" s="232"/>
    </row>
    <row r="1016" spans="8:8" x14ac:dyDescent="0.3">
      <c r="H1016" s="232"/>
    </row>
    <row r="1017" spans="8:8" x14ac:dyDescent="0.3">
      <c r="H1017" s="232"/>
    </row>
    <row r="1018" spans="8:8" x14ac:dyDescent="0.3">
      <c r="H1018" s="232"/>
    </row>
    <row r="1019" spans="8:8" x14ac:dyDescent="0.3">
      <c r="H1019" s="232"/>
    </row>
    <row r="1020" spans="8:8" x14ac:dyDescent="0.3">
      <c r="H1020" s="232"/>
    </row>
    <row r="1021" spans="8:8" x14ac:dyDescent="0.3">
      <c r="H1021" s="232"/>
    </row>
    <row r="1022" spans="8:8" x14ac:dyDescent="0.3">
      <c r="H1022" s="232"/>
    </row>
    <row r="1023" spans="8:8" x14ac:dyDescent="0.3">
      <c r="H1023" s="232"/>
    </row>
    <row r="1024" spans="8:8" x14ac:dyDescent="0.3">
      <c r="H1024" s="232"/>
    </row>
    <row r="1025" spans="8:8" x14ac:dyDescent="0.3">
      <c r="H1025" s="232"/>
    </row>
    <row r="1026" spans="8:8" x14ac:dyDescent="0.3">
      <c r="H1026" s="232"/>
    </row>
    <row r="1027" spans="8:8" x14ac:dyDescent="0.3">
      <c r="H1027" s="232"/>
    </row>
    <row r="1028" spans="8:8" x14ac:dyDescent="0.3">
      <c r="H1028" s="232"/>
    </row>
    <row r="1029" spans="8:8" x14ac:dyDescent="0.3">
      <c r="H1029" s="232"/>
    </row>
    <row r="1030" spans="8:8" x14ac:dyDescent="0.3">
      <c r="H1030" s="232"/>
    </row>
    <row r="1031" spans="8:8" x14ac:dyDescent="0.3">
      <c r="H1031" s="232"/>
    </row>
    <row r="1032" spans="8:8" x14ac:dyDescent="0.3">
      <c r="H1032" s="232"/>
    </row>
    <row r="1033" spans="8:8" x14ac:dyDescent="0.3">
      <c r="H1033" s="232"/>
    </row>
    <row r="1034" spans="8:8" x14ac:dyDescent="0.3">
      <c r="H1034" s="232"/>
    </row>
    <row r="1035" spans="8:8" x14ac:dyDescent="0.3">
      <c r="H1035" s="232"/>
    </row>
    <row r="1036" spans="8:8" x14ac:dyDescent="0.3">
      <c r="H1036" s="232"/>
    </row>
    <row r="1037" spans="8:8" x14ac:dyDescent="0.3">
      <c r="H1037" s="232"/>
    </row>
    <row r="1038" spans="8:8" x14ac:dyDescent="0.3">
      <c r="H1038" s="232"/>
    </row>
    <row r="1039" spans="8:8" x14ac:dyDescent="0.3">
      <c r="H1039" s="232"/>
    </row>
    <row r="1040" spans="8:8" x14ac:dyDescent="0.3">
      <c r="H1040" s="232"/>
    </row>
    <row r="1041" spans="8:8" x14ac:dyDescent="0.3">
      <c r="H1041" s="232"/>
    </row>
    <row r="1042" spans="8:8" x14ac:dyDescent="0.3">
      <c r="H1042" s="232"/>
    </row>
    <row r="1043" spans="8:8" x14ac:dyDescent="0.3">
      <c r="H1043" s="232"/>
    </row>
    <row r="1044" spans="8:8" x14ac:dyDescent="0.3">
      <c r="H1044" s="232"/>
    </row>
    <row r="1045" spans="8:8" x14ac:dyDescent="0.3">
      <c r="H1045" s="232"/>
    </row>
    <row r="1046" spans="8:8" x14ac:dyDescent="0.3">
      <c r="H1046" s="232"/>
    </row>
    <row r="1047" spans="8:8" x14ac:dyDescent="0.3">
      <c r="H1047" s="232"/>
    </row>
    <row r="1048" spans="8:8" x14ac:dyDescent="0.3">
      <c r="H1048" s="232"/>
    </row>
    <row r="1049" spans="8:8" x14ac:dyDescent="0.3">
      <c r="H1049" s="232"/>
    </row>
    <row r="1050" spans="8:8" x14ac:dyDescent="0.3">
      <c r="H1050" s="232"/>
    </row>
    <row r="1051" spans="8:8" x14ac:dyDescent="0.3">
      <c r="H1051" s="232"/>
    </row>
    <row r="1052" spans="8:8" x14ac:dyDescent="0.3">
      <c r="H1052" s="232"/>
    </row>
  </sheetData>
  <mergeCells count="1">
    <mergeCell ref="B2:C2"/>
  </mergeCells>
  <conditionalFormatting pivot="1" sqref="D29:D77">
    <cfRule type="dataBar" priority="1">
      <dataBar>
        <cfvo type="min"/>
        <cfvo type="max"/>
        <color rgb="FFFFB628"/>
      </dataBar>
      <extLst>
        <ext xmlns:x14="http://schemas.microsoft.com/office/spreadsheetml/2009/9/main" uri="{B025F937-C7B1-47D3-B67F-A62EFF666E3E}">
          <x14:id>{832CC6B8-7B78-4CC7-9E45-64BD6B18A3E0}</x14:id>
        </ext>
      </extLst>
    </cfRule>
  </conditionalFormatting>
  <pageMargins left="0.7" right="0.7" top="0.75" bottom="0.75" header="0.3" footer="0.3"/>
  <drawing r:id="rId3"/>
  <extLst>
    <ext xmlns:x14="http://schemas.microsoft.com/office/spreadsheetml/2009/9/main" uri="{78C0D931-6437-407d-A8EE-F0AAD7539E65}">
      <x14:conditionalFormattings>
        <x14:conditionalFormatting xmlns:xm="http://schemas.microsoft.com/office/excel/2006/main" pivot="1">
          <x14:cfRule type="dataBar" id="{832CC6B8-7B78-4CC7-9E45-64BD6B18A3E0}">
            <x14:dataBar minLength="0" maxLength="100" border="1" negativeBarBorderColorSameAsPositive="0">
              <x14:cfvo type="autoMin"/>
              <x14:cfvo type="autoMax"/>
              <x14:borderColor rgb="FFFFB628"/>
              <x14:negativeFillColor rgb="FFFF0000"/>
              <x14:negativeBorderColor rgb="FFFF0000"/>
              <x14:axisColor rgb="FF000000"/>
            </x14:dataBar>
          </x14:cfRule>
          <xm:sqref>D29:D77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3EC37C49-0D12-4500-8907-EB73BE8233AF}">
          <x14:formula1>
            <xm:f>DataMining!$G$4:$G$63</xm:f>
          </x14:formula1>
          <xm:sqref>C3</xm:sqref>
        </x14:dataValidation>
      </x14:dataValidations>
    </ext>
    <ext xmlns:x14="http://schemas.microsoft.com/office/spreadsheetml/2009/9/main" uri="{A8765BA9-456A-4dab-B4F3-ACF838C121DE}">
      <x14:slicerList>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9B5C2-E107-4ABC-A6A2-D82752337D60}">
  <sheetPr>
    <tabColor rgb="FF7030A0"/>
  </sheetPr>
  <dimension ref="A1:CV438"/>
  <sheetViews>
    <sheetView zoomScale="110" zoomScaleNormal="110" workbookViewId="0">
      <selection activeCell="C4" sqref="C4"/>
    </sheetView>
  </sheetViews>
  <sheetFormatPr baseColWidth="10" defaultColWidth="11.44140625" defaultRowHeight="14.4" x14ac:dyDescent="0.3"/>
  <cols>
    <col min="1" max="1" width="1.33203125" style="120" customWidth="1"/>
    <col min="2" max="2" width="18.33203125" style="96" bestFit="1" customWidth="1"/>
    <col min="3" max="3" width="21.88671875" style="96" bestFit="1" customWidth="1"/>
    <col min="4" max="4" width="19" style="96" customWidth="1"/>
    <col min="5" max="5" width="12.33203125" style="96" bestFit="1" customWidth="1"/>
    <col min="6" max="6" width="20.44140625" style="96" bestFit="1" customWidth="1"/>
    <col min="7" max="7" width="19.77734375" style="96" bestFit="1" customWidth="1"/>
    <col min="8" max="8" width="7.88671875" style="96" customWidth="1"/>
    <col min="9" max="9" width="25.44140625" style="120" customWidth="1"/>
    <col min="10" max="10" width="23.44140625" style="120" bestFit="1" customWidth="1"/>
    <col min="11" max="11" width="12.77734375" style="120" bestFit="1" customWidth="1"/>
    <col min="12" max="12" width="9.33203125" style="120" bestFit="1" customWidth="1"/>
    <col min="13" max="16" width="11.44140625" style="120"/>
    <col min="17" max="17" width="12" style="120" bestFit="1" customWidth="1"/>
    <col min="18" max="100" width="11.44140625" style="120"/>
    <col min="101" max="16384" width="11.44140625" style="96"/>
  </cols>
  <sheetData>
    <row r="1" spans="2:17" s="120" customFormat="1" ht="8.5500000000000007" customHeight="1" x14ac:dyDescent="0.3"/>
    <row r="2" spans="2:17" s="120" customFormat="1" x14ac:dyDescent="0.3">
      <c r="B2" s="261" t="s">
        <v>317</v>
      </c>
      <c r="C2" s="261"/>
      <c r="D2" s="261"/>
      <c r="E2" s="261"/>
      <c r="F2" s="261"/>
      <c r="G2" s="261"/>
    </row>
    <row r="3" spans="2:17" x14ac:dyDescent="0.3">
      <c r="B3" s="262" t="s">
        <v>316</v>
      </c>
      <c r="C3" s="263"/>
      <c r="D3" s="177"/>
      <c r="E3" s="177"/>
      <c r="F3" s="177"/>
      <c r="G3" s="176"/>
      <c r="H3" s="120"/>
    </row>
    <row r="4" spans="2:17" x14ac:dyDescent="0.3">
      <c r="B4" s="138" t="s">
        <v>315</v>
      </c>
      <c r="C4" s="268" t="s">
        <v>193</v>
      </c>
      <c r="D4" s="120"/>
      <c r="E4" s="101">
        <f>VLOOKUP(C4,Asteroids[#All],4,0)</f>
        <v>0</v>
      </c>
      <c r="F4" s="120"/>
      <c r="G4" s="175"/>
      <c r="H4" s="120"/>
    </row>
    <row r="5" spans="2:17" x14ac:dyDescent="0.3">
      <c r="B5" s="138" t="s">
        <v>294</v>
      </c>
      <c r="C5" s="164" t="e" cm="1" vm="221">
        <f t="array" ref="C5">_xldudf_EVEONLINE_INVENTORYSEARCH(C4,1)</f>
        <v>#VALUE!</v>
      </c>
      <c r="D5" s="162"/>
      <c r="E5" s="120"/>
      <c r="F5" s="120"/>
      <c r="G5" s="175"/>
      <c r="H5" s="120"/>
    </row>
    <row r="6" spans="2:17" x14ac:dyDescent="0.3">
      <c r="B6" s="166" t="s">
        <v>293</v>
      </c>
      <c r="C6" s="165">
        <f>11.4*2+(5*1.1)</f>
        <v>28.3</v>
      </c>
      <c r="D6" s="162" t="str">
        <f>"  including drones "&amp;INT((5*56.84)/60)&amp;"/sec"</f>
        <v xml:space="preserve">  including drones 4/sec</v>
      </c>
      <c r="E6" s="120"/>
      <c r="F6" s="120"/>
      <c r="G6" s="175"/>
      <c r="H6" s="120"/>
    </row>
    <row r="7" spans="2:17" x14ac:dyDescent="0.3">
      <c r="B7" s="138" t="s">
        <v>291</v>
      </c>
      <c r="C7" s="162">
        <v>34375</v>
      </c>
      <c r="D7" s="162"/>
      <c r="E7" s="120"/>
      <c r="F7" s="120"/>
      <c r="G7" s="175"/>
      <c r="H7" s="120"/>
    </row>
    <row r="8" spans="2:17" x14ac:dyDescent="0.3">
      <c r="B8" s="138" t="s">
        <v>290</v>
      </c>
      <c r="C8" s="160">
        <f>(C7/C6)/60</f>
        <v>20.244405182567725</v>
      </c>
      <c r="D8" s="161">
        <f ca="1">NOW()+TIME(0,C8,0)</f>
        <v>45383.676759027781</v>
      </c>
      <c r="E8" s="120"/>
      <c r="F8" s="120"/>
      <c r="G8" s="175"/>
      <c r="H8" s="120"/>
    </row>
    <row r="9" spans="2:17" x14ac:dyDescent="0.3">
      <c r="B9" s="138" t="s">
        <v>314</v>
      </c>
      <c r="C9" s="196" cm="1">
        <f t="array" ref="C9">C7/_FV(C5,"volume")</f>
        <v>343750</v>
      </c>
      <c r="D9" s="162"/>
      <c r="E9" s="120"/>
      <c r="F9" s="120"/>
      <c r="G9" s="175"/>
      <c r="H9" s="120"/>
      <c r="L9" s="200"/>
      <c r="M9" s="199"/>
    </row>
    <row r="10" spans="2:17" x14ac:dyDescent="0.3">
      <c r="B10" s="138" t="s">
        <v>313</v>
      </c>
      <c r="C10" s="196">
        <f>C9*(60-5)/C8</f>
        <v>933900.00000000012</v>
      </c>
      <c r="D10" s="162"/>
      <c r="E10" s="120"/>
      <c r="F10" s="120"/>
      <c r="G10" s="175"/>
      <c r="H10" s="120"/>
      <c r="I10" s="204"/>
      <c r="L10" s="200"/>
      <c r="M10" s="199"/>
    </row>
    <row r="11" spans="2:17" x14ac:dyDescent="0.3">
      <c r="B11" s="138" t="s">
        <v>288</v>
      </c>
      <c r="C11" s="158" cm="1">
        <f t="array" ref="C11">IFERROR(0.1*_FV(_xldudf_EVEONLINE_INVENTORYSEARCH(C4,1),"Adjusted Price",TRUE)+_FV(_xldudf_EVEONLINE_INVENTORYSEARCH(C4,1),"Average Price",TRUE),"-")</f>
        <v>11.051502443941979</v>
      </c>
      <c r="D11" s="162"/>
      <c r="E11" s="120"/>
      <c r="F11" s="120"/>
      <c r="G11" s="175"/>
      <c r="H11" s="120"/>
      <c r="I11" s="204"/>
      <c r="L11" s="200"/>
      <c r="M11" s="199"/>
    </row>
    <row r="12" spans="2:17" x14ac:dyDescent="0.3">
      <c r="B12" s="138" t="s">
        <v>312</v>
      </c>
      <c r="C12" s="153">
        <f>C9*C11</f>
        <v>3798953.9651050554</v>
      </c>
      <c r="D12" s="162"/>
      <c r="E12" s="120"/>
      <c r="F12" s="120"/>
      <c r="G12" s="175"/>
      <c r="H12" s="120"/>
      <c r="I12" s="183"/>
      <c r="L12" s="200"/>
      <c r="M12" s="199"/>
    </row>
    <row r="13" spans="2:17" x14ac:dyDescent="0.3">
      <c r="B13" s="203"/>
      <c r="C13" s="120"/>
      <c r="D13" s="120"/>
      <c r="E13" s="120"/>
      <c r="F13" s="120"/>
      <c r="G13" s="175"/>
      <c r="H13" s="122"/>
      <c r="I13" s="183"/>
      <c r="L13" s="200"/>
      <c r="M13" s="199"/>
    </row>
    <row r="14" spans="2:17" x14ac:dyDescent="0.3">
      <c r="B14" s="202" t="s">
        <v>311</v>
      </c>
      <c r="C14" s="128"/>
      <c r="D14" s="125" t="str">
        <f>IF(C21&lt;C20,"▼ Compress NOK","▲ Compress OK")</f>
        <v>▲ Compress OK</v>
      </c>
      <c r="E14" s="125" t="str">
        <f>IF((C24/C23)&lt;0.96,"▼ Process NOK","▲Process OK")</f>
        <v>▲Process OK</v>
      </c>
      <c r="F14" s="125"/>
      <c r="G14" s="201"/>
      <c r="H14" s="120"/>
      <c r="I14" s="183"/>
      <c r="L14" s="200"/>
      <c r="M14" s="199"/>
    </row>
    <row r="15" spans="2:17" x14ac:dyDescent="0.3">
      <c r="B15" s="155" t="s">
        <v>286</v>
      </c>
      <c r="C15" s="154">
        <v>0.79600000000000004</v>
      </c>
      <c r="D15" s="120"/>
      <c r="E15" s="120"/>
      <c r="F15" s="120"/>
      <c r="G15" s="175"/>
      <c r="H15" s="120"/>
      <c r="I15" s="183"/>
      <c r="M15" s="199"/>
      <c r="Q15" s="199"/>
    </row>
    <row r="16" spans="2:17" x14ac:dyDescent="0.3">
      <c r="B16" s="138" t="s">
        <v>310</v>
      </c>
      <c r="C16" s="198"/>
      <c r="D16" s="120"/>
      <c r="E16" s="120"/>
      <c r="F16" s="197"/>
      <c r="G16" s="175"/>
      <c r="H16" s="120"/>
      <c r="I16" s="183"/>
    </row>
    <row r="17" spans="2:11" x14ac:dyDescent="0.3">
      <c r="B17" s="138" t="s">
        <v>309</v>
      </c>
      <c r="C17" s="196">
        <f>SUM(D27:D31)</f>
        <v>1094500</v>
      </c>
      <c r="D17" s="120"/>
      <c r="E17" s="120"/>
      <c r="F17" s="120"/>
      <c r="G17" s="175"/>
      <c r="H17" s="120"/>
      <c r="I17" s="183"/>
    </row>
    <row r="18" spans="2:11" x14ac:dyDescent="0.3">
      <c r="B18" s="138" t="s">
        <v>308</v>
      </c>
      <c r="C18" s="137">
        <f>VLOOKUP(C4,Asteroids[#Data],2,0)*C16</f>
        <v>0</v>
      </c>
      <c r="D18" s="120"/>
      <c r="E18" s="122"/>
      <c r="F18" s="120"/>
      <c r="G18" s="175"/>
      <c r="H18" s="120"/>
      <c r="I18" s="183"/>
    </row>
    <row r="19" spans="2:11" x14ac:dyDescent="0.3">
      <c r="B19" s="138" t="s">
        <v>307</v>
      </c>
      <c r="C19" s="196">
        <f>C17*0.01</f>
        <v>10945</v>
      </c>
      <c r="D19" s="120"/>
      <c r="E19" s="122"/>
      <c r="F19" s="120"/>
      <c r="G19" s="175"/>
      <c r="H19" s="120"/>
      <c r="I19" s="183"/>
    </row>
    <row r="20" spans="2:11" x14ac:dyDescent="0.3">
      <c r="B20" s="138" t="str">
        <f>"Uncompressed  " &amp;C4 &amp; " price / unit"</f>
        <v>Uncompressed  Veldspar price / unit</v>
      </c>
      <c r="C20" s="158" cm="1">
        <f t="array" ref="C20">_FV(_xldudf_EVEONLINE_INVENTORYSEARCH(C4,1),"Average Price",TRUE)</f>
        <v>10.46</v>
      </c>
      <c r="D20" s="120"/>
      <c r="E20" s="122"/>
      <c r="F20" s="120"/>
      <c r="G20" s="175"/>
      <c r="H20" s="120"/>
      <c r="I20" s="183"/>
    </row>
    <row r="21" spans="2:11" x14ac:dyDescent="0.3">
      <c r="B21" s="138" t="str">
        <f>"Compressed  "&amp;C4&amp;"  price / unit"</f>
        <v>Compressed  Veldspar  price / unit</v>
      </c>
      <c r="C21" s="158" cm="1">
        <f t="array" ref="C21">_FV(_xldudf_EVEONLINE_INVENTORYSEARCH("Compressed "&amp;C4,1),"Average Price",TRUE)</f>
        <v>12.81</v>
      </c>
      <c r="D21" s="120"/>
      <c r="E21" s="120"/>
      <c r="F21" s="120"/>
      <c r="G21" s="175"/>
      <c r="H21" s="120"/>
      <c r="I21" s="183"/>
    </row>
    <row r="22" spans="2:11" x14ac:dyDescent="0.3">
      <c r="B22" s="138" t="s">
        <v>306</v>
      </c>
      <c r="C22" s="195">
        <f>IF(C16=0,C9*C20,C16*C20)</f>
        <v>3595625.0000000005</v>
      </c>
      <c r="D22" s="120"/>
      <c r="E22" s="194"/>
      <c r="F22" s="194"/>
      <c r="G22" s="193"/>
      <c r="H22" s="120"/>
      <c r="I22" s="183"/>
    </row>
    <row r="23" spans="2:11" x14ac:dyDescent="0.3">
      <c r="B23" s="138" t="s">
        <v>305</v>
      </c>
      <c r="C23" s="153">
        <f>IF(C16=0,C21*C9,C21*C16)</f>
        <v>4403437.5</v>
      </c>
      <c r="D23" s="192">
        <f>IF(C21&lt;C20,-1*(1-C21/C20),C21/C20-1)</f>
        <v>0.22466539196940727</v>
      </c>
      <c r="E23" s="120"/>
      <c r="F23" s="120"/>
      <c r="G23" s="175"/>
      <c r="H23" s="120"/>
      <c r="I23" s="183"/>
    </row>
    <row r="24" spans="2:11" x14ac:dyDescent="0.3">
      <c r="B24" s="138" t="s">
        <v>304</v>
      </c>
      <c r="C24" s="191">
        <f>SUM(F27:F31)</f>
        <v>4761075</v>
      </c>
      <c r="D24" s="120"/>
      <c r="E24" s="190">
        <f>IF(C24&lt;C23,1-C24/C23,C23/C24-1)</f>
        <v>-7.5116964130999775E-2</v>
      </c>
      <c r="F24" s="120"/>
      <c r="G24" s="175"/>
      <c r="H24" s="120"/>
      <c r="I24" s="183"/>
    </row>
    <row r="25" spans="2:11" x14ac:dyDescent="0.3">
      <c r="B25" s="138"/>
      <c r="C25" s="189"/>
      <c r="D25" s="120"/>
      <c r="E25" s="122"/>
      <c r="F25" s="120"/>
      <c r="G25" s="175"/>
      <c r="H25" s="120"/>
      <c r="I25" s="183"/>
    </row>
    <row r="26" spans="2:11" x14ac:dyDescent="0.3">
      <c r="B26" s="151" t="s">
        <v>283</v>
      </c>
      <c r="C26" s="150" t="s">
        <v>282</v>
      </c>
      <c r="D26" s="149" t="s">
        <v>281</v>
      </c>
      <c r="E26" s="149" t="s">
        <v>280</v>
      </c>
      <c r="F26" s="149" t="s">
        <v>33</v>
      </c>
      <c r="G26" s="188"/>
      <c r="H26" s="120"/>
      <c r="I26" s="183"/>
    </row>
    <row r="27" spans="2:11" x14ac:dyDescent="0.3">
      <c r="B27" s="138" t="e" cm="1" vm="222">
        <f t="array" ref="B27">_FV(_xlfn.ANCHORARRAY(C5),"refine_materials")</f>
        <v>#VALUE!</v>
      </c>
      <c r="C27" s="185" cm="1">
        <f t="array" ref="C27">IF(C16=0,_FV(_xlfn.ANCHORARRAY(B27),"quantity")*(C9/100),_FV(_xlfn.ANCHORARRAY(B27),"quantity")*(C16/100))</f>
        <v>1375000</v>
      </c>
      <c r="D27" s="185" cm="1">
        <f t="array" ref="D27">IF(C16=0,_FV(_xlfn.ANCHORARRAY(B27),"quantity")*(C9/100)*C$15,_FV(_xlfn.ANCHORARRAY(B27),"quantity")*(C16/100)*C$15)</f>
        <v>1094500</v>
      </c>
      <c r="E27" s="181" cm="1">
        <f t="array" ref="E27">IFERROR(_FV(_xldudf_EVEONLINE_TYPE(_FV(B27,"material_type_id")),"Average Price",TRUE),"-")</f>
        <v>4.3499999999999996</v>
      </c>
      <c r="F27" s="180">
        <f t="shared" ref="F27:F32" si="0">IFERROR(E27*D27,"")</f>
        <v>4761075</v>
      </c>
      <c r="G27" s="184"/>
      <c r="H27" s="120"/>
      <c r="K27" s="187"/>
    </row>
    <row r="28" spans="2:11" x14ac:dyDescent="0.3">
      <c r="B28" s="138"/>
      <c r="C28" s="185"/>
      <c r="D28" s="185"/>
      <c r="E28" s="181" t="str" cm="1">
        <f t="array" ref="E28">IFERROR(_FV(_xldudf_EVEONLINE_TYPE(_FV(B28,"material_type_id")),"Average Price",TRUE),"-")</f>
        <v>-</v>
      </c>
      <c r="F28" s="180" t="str">
        <f t="shared" si="0"/>
        <v/>
      </c>
      <c r="G28" s="184"/>
      <c r="H28" s="120"/>
      <c r="I28" s="183"/>
    </row>
    <row r="29" spans="2:11" x14ac:dyDescent="0.3">
      <c r="B29" s="138"/>
      <c r="C29" s="185"/>
      <c r="D29" s="185"/>
      <c r="E29" s="181" t="str" cm="1">
        <f t="array" ref="E29">IFERROR(_FV(_xldudf_EVEONLINE_TYPE(_FV(B29,"material_type_id")),"Average Price",TRUE),"-")</f>
        <v>-</v>
      </c>
      <c r="F29" s="180" t="str">
        <f t="shared" si="0"/>
        <v/>
      </c>
      <c r="G29" s="186"/>
      <c r="H29" s="120"/>
      <c r="I29" s="183"/>
    </row>
    <row r="30" spans="2:11" x14ac:dyDescent="0.3">
      <c r="B30" s="138"/>
      <c r="C30" s="185"/>
      <c r="D30" s="185"/>
      <c r="E30" s="181" t="str" cm="1">
        <f t="array" ref="E30">IFERROR(_FV(_xldudf_EVEONLINE_TYPE(_FV(B30,"material_type_id")),"Average Price",TRUE),"-")</f>
        <v>-</v>
      </c>
      <c r="F30" s="180" t="str">
        <f t="shared" si="0"/>
        <v/>
      </c>
      <c r="G30" s="186"/>
      <c r="H30" s="120"/>
      <c r="I30" s="183"/>
    </row>
    <row r="31" spans="2:11" x14ac:dyDescent="0.3">
      <c r="B31" s="138"/>
      <c r="C31" s="185"/>
      <c r="D31" s="185"/>
      <c r="E31" s="181" t="str" cm="1">
        <f t="array" ref="E31">IFERROR(_FV(_xldudf_EVEONLINE_TYPE(_FV(B31,"material_type_id")),"Average Price",TRUE),"-")</f>
        <v>-</v>
      </c>
      <c r="F31" s="180" t="str">
        <f t="shared" si="0"/>
        <v/>
      </c>
      <c r="G31" s="184"/>
      <c r="H31" s="120"/>
      <c r="I31" s="183"/>
    </row>
    <row r="32" spans="2:11" x14ac:dyDescent="0.3">
      <c r="B32" s="174"/>
      <c r="C32" s="182"/>
      <c r="D32" s="182"/>
      <c r="E32" s="181" t="str" cm="1">
        <f t="array" ref="E32">IFERROR(_FV(_xldudf_EVEONLINE_TYPE(_FV(B32,"material_type_id")),"Average Price",TRUE),"-")</f>
        <v>-</v>
      </c>
      <c r="F32" s="180" t="str">
        <f t="shared" si="0"/>
        <v/>
      </c>
      <c r="G32" s="179"/>
      <c r="H32" s="120"/>
    </row>
    <row r="33" spans="2:9" s="120" customFormat="1" x14ac:dyDescent="0.3">
      <c r="B33" s="178" t="s">
        <v>303</v>
      </c>
      <c r="C33" s="177"/>
      <c r="D33" s="177"/>
      <c r="E33" s="177"/>
      <c r="F33" s="177"/>
      <c r="G33" s="176"/>
    </row>
    <row r="34" spans="2:9" s="120" customFormat="1" x14ac:dyDescent="0.3">
      <c r="B34" s="138" t="s">
        <v>302</v>
      </c>
      <c r="C34" s="163">
        <v>2</v>
      </c>
      <c r="G34" s="175"/>
    </row>
    <row r="35" spans="2:9" s="120" customFormat="1" x14ac:dyDescent="0.3">
      <c r="B35" s="138" t="s">
        <v>301</v>
      </c>
      <c r="C35" s="163">
        <v>20</v>
      </c>
      <c r="D35" s="168"/>
      <c r="G35" s="175"/>
    </row>
    <row r="36" spans="2:9" s="120" customFormat="1" x14ac:dyDescent="0.3">
      <c r="B36" s="138" t="s">
        <v>300</v>
      </c>
      <c r="C36" s="169">
        <f>C10*C34*C21</f>
        <v>23926518.000000004</v>
      </c>
      <c r="D36" s="168" t="s">
        <v>60</v>
      </c>
      <c r="G36" s="175"/>
    </row>
    <row r="37" spans="2:9" s="120" customFormat="1" x14ac:dyDescent="0.3">
      <c r="B37" s="174" t="s">
        <v>299</v>
      </c>
      <c r="C37" s="173">
        <f>C36*C35</f>
        <v>478530360.00000006</v>
      </c>
      <c r="D37" s="172" t="s">
        <v>60</v>
      </c>
      <c r="E37" s="171"/>
      <c r="F37" s="171"/>
      <c r="G37" s="170"/>
    </row>
    <row r="38" spans="2:9" s="120" customFormat="1" x14ac:dyDescent="0.3">
      <c r="B38" s="162"/>
      <c r="C38" s="169"/>
      <c r="D38" s="168"/>
    </row>
    <row r="39" spans="2:9" s="120" customFormat="1" x14ac:dyDescent="0.3">
      <c r="B39" s="162"/>
      <c r="C39" s="169"/>
      <c r="D39" s="168"/>
    </row>
    <row r="40" spans="2:9" s="120" customFormat="1" x14ac:dyDescent="0.3">
      <c r="B40" s="162"/>
      <c r="C40" s="169"/>
      <c r="D40" s="168"/>
    </row>
    <row r="41" spans="2:9" s="120" customFormat="1" x14ac:dyDescent="0.3"/>
    <row r="42" spans="2:9" s="120" customFormat="1" x14ac:dyDescent="0.3">
      <c r="B42" s="56" t="s">
        <v>148</v>
      </c>
      <c r="C42" t="s">
        <v>96</v>
      </c>
      <c r="G42" s="135" t="s">
        <v>235</v>
      </c>
    </row>
    <row r="43" spans="2:9" s="120" customFormat="1" x14ac:dyDescent="0.3">
      <c r="D43" s="57"/>
      <c r="G43" s="2" t="s">
        <v>79</v>
      </c>
    </row>
    <row r="44" spans="2:9" s="120" customFormat="1" x14ac:dyDescent="0.3">
      <c r="B44" s="135" t="s">
        <v>298</v>
      </c>
      <c r="C44" s="134" t="s">
        <v>297</v>
      </c>
      <c r="D44" s="57"/>
      <c r="G44" s="2" t="s">
        <v>215</v>
      </c>
    </row>
    <row r="45" spans="2:9" s="57" customFormat="1" x14ac:dyDescent="0.3">
      <c r="B45" s="2" t="s">
        <v>151</v>
      </c>
      <c r="C45" s="133">
        <v>49741.40807857069</v>
      </c>
      <c r="G45" s="2" t="s">
        <v>162</v>
      </c>
      <c r="I45" s="120"/>
    </row>
    <row r="46" spans="2:9" s="57" customFormat="1" x14ac:dyDescent="0.3">
      <c r="B46" s="2" t="s">
        <v>152</v>
      </c>
      <c r="C46" s="133">
        <v>46089.305929784568</v>
      </c>
      <c r="G46" s="2" t="s">
        <v>167</v>
      </c>
      <c r="I46" s="120"/>
    </row>
    <row r="47" spans="2:9" s="57" customFormat="1" x14ac:dyDescent="0.3">
      <c r="B47" s="2" t="s">
        <v>150</v>
      </c>
      <c r="C47" s="133">
        <v>37122.966937698169</v>
      </c>
      <c r="G47" s="2" t="s">
        <v>228</v>
      </c>
      <c r="I47" s="120"/>
    </row>
    <row r="48" spans="2:9" s="57" customFormat="1" x14ac:dyDescent="0.3">
      <c r="B48" s="2" t="s">
        <v>168</v>
      </c>
      <c r="C48" s="133">
        <v>9398.2562750863617</v>
      </c>
      <c r="G48" s="2" t="s">
        <v>223</v>
      </c>
      <c r="I48" s="120"/>
    </row>
    <row r="49" spans="2:9" s="57" customFormat="1" x14ac:dyDescent="0.3">
      <c r="B49" s="2" t="s">
        <v>172</v>
      </c>
      <c r="C49" s="133">
        <v>8132.7982714806039</v>
      </c>
      <c r="G49" s="2" t="s">
        <v>157</v>
      </c>
      <c r="I49" s="120"/>
    </row>
    <row r="50" spans="2:9" s="57" customFormat="1" x14ac:dyDescent="0.3">
      <c r="B50" s="2" t="s">
        <v>166</v>
      </c>
      <c r="C50" s="133">
        <v>8049.4135323211158</v>
      </c>
      <c r="G50" s="2" t="s">
        <v>172</v>
      </c>
      <c r="I50" s="120"/>
    </row>
    <row r="51" spans="2:9" s="57" customFormat="1" x14ac:dyDescent="0.3">
      <c r="B51" s="2" t="s">
        <v>176</v>
      </c>
      <c r="C51" s="133">
        <v>7944.7370545260255</v>
      </c>
      <c r="G51" s="2" t="s">
        <v>169</v>
      </c>
      <c r="I51" s="120"/>
    </row>
    <row r="52" spans="2:9" s="57" customFormat="1" x14ac:dyDescent="0.3">
      <c r="B52" s="2" t="s">
        <v>178</v>
      </c>
      <c r="C52" s="133">
        <v>7734.2248294883011</v>
      </c>
      <c r="G52" s="2" t="s">
        <v>178</v>
      </c>
      <c r="I52" s="120"/>
    </row>
    <row r="53" spans="2:9" s="57" customFormat="1" x14ac:dyDescent="0.3">
      <c r="B53" s="2" t="s">
        <v>170</v>
      </c>
      <c r="C53" s="133">
        <v>7421.6377484068598</v>
      </c>
      <c r="G53" s="2" t="s">
        <v>226</v>
      </c>
      <c r="I53" s="120"/>
    </row>
    <row r="54" spans="2:9" s="57" customFormat="1" x14ac:dyDescent="0.3">
      <c r="B54" s="2" t="s">
        <v>174</v>
      </c>
      <c r="C54" s="133">
        <v>7281.1330504639582</v>
      </c>
      <c r="G54" s="2" t="s">
        <v>204</v>
      </c>
      <c r="I54" s="120"/>
    </row>
    <row r="55" spans="2:9" s="57" customFormat="1" ht="15.6" customHeight="1" x14ac:dyDescent="0.3">
      <c r="B55" s="2" t="s">
        <v>79</v>
      </c>
      <c r="C55" s="133">
        <v>6849.696844500766</v>
      </c>
      <c r="G55" s="2" t="s">
        <v>184</v>
      </c>
      <c r="I55" s="120"/>
    </row>
    <row r="56" spans="2:9" s="57" customFormat="1" x14ac:dyDescent="0.3">
      <c r="B56" s="2" t="s">
        <v>156</v>
      </c>
      <c r="C56" s="133">
        <v>6461.0233486870002</v>
      </c>
      <c r="G56" s="2" t="s">
        <v>166</v>
      </c>
      <c r="I56" s="120"/>
    </row>
    <row r="57" spans="2:9" s="57" customFormat="1" x14ac:dyDescent="0.3">
      <c r="B57" s="2" t="s">
        <v>157</v>
      </c>
      <c r="C57" s="133">
        <v>6457.1064346835292</v>
      </c>
      <c r="G57" s="2" t="s">
        <v>181</v>
      </c>
      <c r="I57" s="120"/>
    </row>
    <row r="58" spans="2:9" s="57" customFormat="1" x14ac:dyDescent="0.3">
      <c r="B58" s="2" t="s">
        <v>169</v>
      </c>
      <c r="C58" s="133">
        <v>4380.9018030299958</v>
      </c>
      <c r="G58" s="2" t="s">
        <v>212</v>
      </c>
      <c r="I58" s="120"/>
    </row>
    <row r="59" spans="2:9" s="57" customFormat="1" x14ac:dyDescent="0.3">
      <c r="B59" s="2" t="s">
        <v>159</v>
      </c>
      <c r="C59" s="133">
        <v>3871.1825318839901</v>
      </c>
      <c r="G59" s="2" t="s">
        <v>188</v>
      </c>
      <c r="I59" s="120"/>
    </row>
    <row r="60" spans="2:9" s="57" customFormat="1" x14ac:dyDescent="0.3">
      <c r="B60" s="2" t="s">
        <v>179</v>
      </c>
      <c r="C60" s="133">
        <v>3497.5045851913173</v>
      </c>
      <c r="G60" s="2" t="s">
        <v>195</v>
      </c>
      <c r="I60" s="120"/>
    </row>
    <row r="61" spans="2:9" x14ac:dyDescent="0.3">
      <c r="B61" s="2" t="s">
        <v>181</v>
      </c>
      <c r="C61" s="133">
        <v>3433.5336229941377</v>
      </c>
      <c r="D61" s="57"/>
      <c r="E61" s="57"/>
      <c r="F61" s="57"/>
      <c r="G61" s="2" t="s">
        <v>180</v>
      </c>
      <c r="H61" s="57"/>
    </row>
    <row r="62" spans="2:9" x14ac:dyDescent="0.3">
      <c r="B62" s="2" t="s">
        <v>162</v>
      </c>
      <c r="C62" s="133">
        <v>3271.6362052763993</v>
      </c>
      <c r="D62" s="57"/>
      <c r="E62" s="57"/>
      <c r="F62" s="57"/>
      <c r="G62" s="2" t="s">
        <v>202</v>
      </c>
      <c r="H62" s="57"/>
    </row>
    <row r="63" spans="2:9" x14ac:dyDescent="0.3">
      <c r="B63" s="2" t="s">
        <v>180</v>
      </c>
      <c r="C63" s="133">
        <v>3077.9728466044917</v>
      </c>
      <c r="D63" s="57"/>
      <c r="E63" s="57"/>
      <c r="F63" s="57"/>
      <c r="G63" s="2" t="s">
        <v>210</v>
      </c>
      <c r="H63" s="57"/>
    </row>
    <row r="64" spans="2:9" x14ac:dyDescent="0.3">
      <c r="B64" s="2" t="s">
        <v>195</v>
      </c>
      <c r="C64" s="133">
        <v>2850.5336341373222</v>
      </c>
      <c r="D64" s="57"/>
      <c r="E64" s="57"/>
      <c r="F64" s="57"/>
      <c r="G64" s="2" t="s">
        <v>207</v>
      </c>
      <c r="H64" s="57"/>
    </row>
    <row r="65" spans="1:8" x14ac:dyDescent="0.3">
      <c r="B65" s="2" t="s">
        <v>161</v>
      </c>
      <c r="C65" s="133">
        <v>2815.1619728981782</v>
      </c>
      <c r="D65" s="57"/>
      <c r="E65" s="57"/>
      <c r="F65" s="57"/>
      <c r="G65" s="2" t="s">
        <v>151</v>
      </c>
      <c r="H65" s="57"/>
    </row>
    <row r="66" spans="1:8" x14ac:dyDescent="0.3">
      <c r="B66" s="2" t="s">
        <v>167</v>
      </c>
      <c r="C66" s="133">
        <v>2437.2060868784147</v>
      </c>
      <c r="D66" s="57"/>
      <c r="E66" s="57"/>
      <c r="F66" s="57"/>
      <c r="G66" s="2" t="s">
        <v>221</v>
      </c>
      <c r="H66" s="57"/>
    </row>
    <row r="67" spans="1:8" x14ac:dyDescent="0.3">
      <c r="B67" s="2" t="s">
        <v>191</v>
      </c>
      <c r="C67" s="133">
        <v>1737.7777538343623</v>
      </c>
      <c r="D67" s="57"/>
      <c r="E67" s="57"/>
      <c r="F67" s="57"/>
      <c r="G67" s="2" t="s">
        <v>152</v>
      </c>
      <c r="H67" s="57"/>
    </row>
    <row r="68" spans="1:8" x14ac:dyDescent="0.3">
      <c r="B68" s="2" t="s">
        <v>183</v>
      </c>
      <c r="C68" s="133">
        <v>1712.7586364415806</v>
      </c>
      <c r="D68" s="57"/>
      <c r="E68" s="57"/>
      <c r="F68" s="57"/>
      <c r="G68" s="2" t="s">
        <v>159</v>
      </c>
      <c r="H68" s="57"/>
    </row>
    <row r="69" spans="1:8" x14ac:dyDescent="0.3">
      <c r="A69" s="57"/>
      <c r="B69" s="57"/>
      <c r="C69" s="57"/>
      <c r="D69" s="57"/>
      <c r="E69" s="57"/>
      <c r="F69" s="57"/>
      <c r="G69" s="2" t="s">
        <v>174</v>
      </c>
      <c r="H69" s="57"/>
    </row>
    <row r="70" spans="1:8" x14ac:dyDescent="0.3">
      <c r="A70" s="57"/>
      <c r="B70" s="57"/>
      <c r="C70" s="57"/>
      <c r="D70" s="57"/>
      <c r="E70" s="57"/>
      <c r="F70" s="57"/>
      <c r="G70" s="2" t="s">
        <v>214</v>
      </c>
      <c r="H70" s="57"/>
    </row>
    <row r="71" spans="1:8" x14ac:dyDescent="0.3">
      <c r="A71" s="57"/>
      <c r="B71" s="57"/>
      <c r="C71" s="57"/>
      <c r="D71" s="57"/>
      <c r="E71" s="57"/>
      <c r="F71" s="57"/>
      <c r="G71" s="2" t="s">
        <v>176</v>
      </c>
      <c r="H71" s="57"/>
    </row>
    <row r="72" spans="1:8" x14ac:dyDescent="0.3">
      <c r="B72" s="57"/>
      <c r="C72" s="57"/>
      <c r="D72" s="57"/>
      <c r="E72" s="57"/>
      <c r="F72" s="57"/>
      <c r="G72" s="2" t="s">
        <v>216</v>
      </c>
      <c r="H72" s="57"/>
    </row>
    <row r="73" spans="1:8" x14ac:dyDescent="0.3">
      <c r="B73" s="57"/>
      <c r="C73" s="57"/>
      <c r="D73" s="57"/>
      <c r="E73" s="57"/>
      <c r="F73" s="57"/>
      <c r="G73" s="2" t="s">
        <v>156</v>
      </c>
      <c r="H73" s="57"/>
    </row>
    <row r="74" spans="1:8" x14ac:dyDescent="0.3">
      <c r="B74" s="57"/>
      <c r="C74" s="57"/>
      <c r="D74" s="57"/>
      <c r="E74" s="57"/>
      <c r="F74" s="57"/>
      <c r="G74" s="2" t="s">
        <v>179</v>
      </c>
      <c r="H74" s="57"/>
    </row>
    <row r="75" spans="1:8" x14ac:dyDescent="0.3">
      <c r="B75" s="57"/>
      <c r="C75" s="57"/>
      <c r="D75" s="57"/>
      <c r="E75" s="57"/>
      <c r="F75" s="57"/>
      <c r="G75" s="2" t="s">
        <v>197</v>
      </c>
      <c r="H75" s="57"/>
    </row>
    <row r="76" spans="1:8" x14ac:dyDescent="0.3">
      <c r="B76" s="57"/>
      <c r="C76" s="57"/>
      <c r="D76" s="57"/>
      <c r="E76" s="57"/>
      <c r="F76" s="57"/>
      <c r="G76" s="2" t="s">
        <v>200</v>
      </c>
      <c r="H76" s="57"/>
    </row>
    <row r="77" spans="1:8" x14ac:dyDescent="0.3">
      <c r="B77" s="57"/>
      <c r="C77" s="57"/>
      <c r="D77" s="57"/>
      <c r="E77" s="57"/>
      <c r="F77" s="57"/>
      <c r="G77" s="2" t="s">
        <v>213</v>
      </c>
      <c r="H77" s="57"/>
    </row>
    <row r="78" spans="1:8" x14ac:dyDescent="0.3">
      <c r="B78" s="57"/>
      <c r="C78" s="57"/>
      <c r="D78" s="57"/>
      <c r="E78" s="57"/>
      <c r="F78" s="57"/>
      <c r="G78" s="2" t="s">
        <v>191</v>
      </c>
      <c r="H78" s="57"/>
    </row>
    <row r="79" spans="1:8" x14ac:dyDescent="0.3">
      <c r="B79" s="57"/>
      <c r="C79" s="57"/>
      <c r="D79" s="57"/>
      <c r="E79" s="57"/>
      <c r="F79" s="57"/>
      <c r="G79" s="2" t="s">
        <v>209</v>
      </c>
      <c r="H79" s="57"/>
    </row>
    <row r="80" spans="1:8" x14ac:dyDescent="0.3">
      <c r="B80" s="57"/>
      <c r="C80" s="57"/>
      <c r="D80" s="57"/>
      <c r="E80" s="57"/>
      <c r="F80" s="57"/>
      <c r="G80" s="2" t="s">
        <v>206</v>
      </c>
      <c r="H80" s="57"/>
    </row>
    <row r="81" spans="2:8" x14ac:dyDescent="0.3">
      <c r="B81" s="57"/>
      <c r="C81" s="57"/>
      <c r="D81" s="57"/>
      <c r="E81" s="57"/>
      <c r="F81" s="57"/>
      <c r="G81" s="2" t="s">
        <v>170</v>
      </c>
      <c r="H81" s="57"/>
    </row>
    <row r="82" spans="2:8" x14ac:dyDescent="0.3">
      <c r="B82" s="57"/>
      <c r="C82" s="57"/>
      <c r="D82" s="57"/>
      <c r="E82" s="57"/>
      <c r="F82" s="57"/>
      <c r="G82" s="2" t="s">
        <v>201</v>
      </c>
      <c r="H82" s="57"/>
    </row>
    <row r="83" spans="2:8" x14ac:dyDescent="0.3">
      <c r="B83" s="57"/>
      <c r="C83" s="57"/>
      <c r="D83" s="57"/>
      <c r="E83" s="57"/>
      <c r="F83" s="57"/>
      <c r="G83" s="2" t="s">
        <v>199</v>
      </c>
      <c r="H83" s="57"/>
    </row>
    <row r="84" spans="2:8" x14ac:dyDescent="0.3">
      <c r="B84" s="57"/>
      <c r="C84" s="57"/>
      <c r="D84" s="57"/>
      <c r="E84" s="57"/>
      <c r="F84" s="57"/>
      <c r="G84" s="2" t="s">
        <v>168</v>
      </c>
      <c r="H84" s="57"/>
    </row>
    <row r="85" spans="2:8" x14ac:dyDescent="0.3">
      <c r="B85" s="57"/>
      <c r="C85" s="57"/>
      <c r="D85" s="57"/>
      <c r="E85" s="57"/>
      <c r="F85" s="57"/>
      <c r="G85" s="2" t="s">
        <v>161</v>
      </c>
      <c r="H85" s="57"/>
    </row>
    <row r="86" spans="2:8" x14ac:dyDescent="0.3">
      <c r="B86" s="57"/>
      <c r="C86" s="57"/>
      <c r="D86" s="57"/>
      <c r="E86" s="57"/>
      <c r="F86" s="57"/>
      <c r="G86" s="2" t="s">
        <v>193</v>
      </c>
      <c r="H86" s="57"/>
    </row>
    <row r="87" spans="2:8" x14ac:dyDescent="0.3">
      <c r="B87" s="57"/>
      <c r="C87" s="57"/>
      <c r="D87" s="57"/>
      <c r="E87" s="57"/>
      <c r="F87" s="57"/>
      <c r="G87" s="2" t="s">
        <v>190</v>
      </c>
      <c r="H87" s="57"/>
    </row>
    <row r="88" spans="2:8" x14ac:dyDescent="0.3">
      <c r="B88" s="57"/>
      <c r="C88" s="57"/>
      <c r="D88" s="57"/>
      <c r="E88" s="57"/>
      <c r="F88" s="57"/>
      <c r="G88" s="2" t="s">
        <v>150</v>
      </c>
      <c r="H88" s="57"/>
    </row>
    <row r="89" spans="2:8" x14ac:dyDescent="0.3">
      <c r="B89" s="57"/>
      <c r="C89" s="57"/>
      <c r="D89" s="57"/>
      <c r="E89" s="57"/>
      <c r="F89" s="57"/>
      <c r="G89" s="2" t="s">
        <v>186</v>
      </c>
      <c r="H89" s="57"/>
    </row>
    <row r="90" spans="2:8" x14ac:dyDescent="0.3">
      <c r="B90" s="57"/>
      <c r="C90" s="57"/>
      <c r="D90" s="57"/>
      <c r="E90" s="57"/>
      <c r="F90" s="57"/>
      <c r="G90" s="2" t="s">
        <v>183</v>
      </c>
      <c r="H90" s="57"/>
    </row>
    <row r="91" spans="2:8" x14ac:dyDescent="0.3">
      <c r="B91" s="57"/>
      <c r="C91" s="57"/>
      <c r="D91" s="57"/>
      <c r="E91" s="57"/>
      <c r="F91" s="57"/>
      <c r="G91" s="57"/>
      <c r="H91" s="57"/>
    </row>
    <row r="92" spans="2:8" x14ac:dyDescent="0.3">
      <c r="B92" s="57"/>
      <c r="C92" s="57"/>
      <c r="D92" s="57"/>
      <c r="E92" s="57"/>
      <c r="F92" s="57"/>
      <c r="G92" s="57"/>
      <c r="H92" s="57"/>
    </row>
    <row r="93" spans="2:8" x14ac:dyDescent="0.3">
      <c r="B93" s="57"/>
      <c r="C93" s="57"/>
      <c r="D93" s="57"/>
      <c r="E93" s="57"/>
      <c r="F93" s="57"/>
      <c r="G93" s="57"/>
      <c r="H93" s="57"/>
    </row>
    <row r="94" spans="2:8" x14ac:dyDescent="0.3">
      <c r="B94" s="57"/>
      <c r="C94" s="57"/>
      <c r="D94" s="57"/>
      <c r="E94" s="57"/>
      <c r="F94" s="57"/>
      <c r="G94" s="57"/>
      <c r="H94" s="57"/>
    </row>
    <row r="95" spans="2:8" x14ac:dyDescent="0.3">
      <c r="B95" s="57"/>
      <c r="C95" s="57"/>
      <c r="D95" s="57"/>
      <c r="E95" s="57"/>
      <c r="F95" s="57"/>
      <c r="G95" s="57"/>
      <c r="H95" s="57"/>
    </row>
    <row r="96" spans="2:8" x14ac:dyDescent="0.3">
      <c r="B96" s="57"/>
      <c r="C96" s="57"/>
      <c r="D96" s="57"/>
      <c r="E96" s="57"/>
      <c r="F96" s="57"/>
      <c r="G96" s="57"/>
      <c r="H96" s="57"/>
    </row>
    <row r="97" spans="2:8" x14ac:dyDescent="0.3">
      <c r="B97" s="57"/>
      <c r="C97" s="57"/>
      <c r="D97" s="57"/>
      <c r="E97" s="57"/>
      <c r="F97" s="57"/>
      <c r="G97" s="57"/>
      <c r="H97" s="57"/>
    </row>
    <row r="98" spans="2:8" x14ac:dyDescent="0.3">
      <c r="B98" s="57"/>
      <c r="C98" s="57"/>
      <c r="D98" s="57"/>
      <c r="E98" s="57"/>
      <c r="F98" s="57"/>
      <c r="G98" s="57"/>
      <c r="H98" s="57"/>
    </row>
    <row r="99" spans="2:8" x14ac:dyDescent="0.3">
      <c r="B99" s="57"/>
      <c r="C99" s="57"/>
      <c r="D99" s="57"/>
      <c r="E99" s="57"/>
      <c r="F99" s="57"/>
      <c r="G99" s="57"/>
      <c r="H99" s="57"/>
    </row>
    <row r="100" spans="2:8" x14ac:dyDescent="0.3">
      <c r="B100" s="57"/>
      <c r="C100" s="57"/>
      <c r="D100" s="57"/>
      <c r="E100" s="57"/>
      <c r="F100" s="57"/>
      <c r="G100" s="57"/>
      <c r="H100" s="57"/>
    </row>
    <row r="101" spans="2:8" x14ac:dyDescent="0.3">
      <c r="B101" s="57"/>
      <c r="C101" s="57"/>
      <c r="D101" s="57"/>
      <c r="E101" s="57"/>
      <c r="F101" s="57"/>
      <c r="G101" s="57"/>
      <c r="H101" s="57"/>
    </row>
    <row r="102" spans="2:8" x14ac:dyDescent="0.3">
      <c r="B102" s="57"/>
      <c r="C102" s="57"/>
      <c r="D102" s="57"/>
      <c r="E102" s="57"/>
      <c r="F102" s="57"/>
      <c r="G102" s="57"/>
      <c r="H102" s="57"/>
    </row>
    <row r="103" spans="2:8" x14ac:dyDescent="0.3">
      <c r="B103" s="57"/>
      <c r="C103" s="57"/>
      <c r="D103" s="57"/>
      <c r="E103" s="57"/>
      <c r="F103" s="57"/>
      <c r="G103" s="57"/>
      <c r="H103" s="57"/>
    </row>
    <row r="104" spans="2:8" x14ac:dyDescent="0.3">
      <c r="B104" s="57"/>
      <c r="C104" s="57"/>
      <c r="D104" s="57"/>
      <c r="E104" s="57"/>
      <c r="F104" s="57"/>
      <c r="G104" s="57"/>
      <c r="H104" s="57"/>
    </row>
    <row r="105" spans="2:8" x14ac:dyDescent="0.3">
      <c r="B105" s="57"/>
      <c r="C105" s="57"/>
      <c r="D105" s="57"/>
      <c r="E105" s="57"/>
      <c r="F105" s="57"/>
      <c r="G105" s="57"/>
      <c r="H105" s="57"/>
    </row>
    <row r="106" spans="2:8" x14ac:dyDescent="0.3">
      <c r="B106" s="57"/>
      <c r="C106" s="57"/>
      <c r="D106" s="57"/>
      <c r="E106" s="57"/>
      <c r="F106" s="57"/>
      <c r="G106" s="57"/>
      <c r="H106" s="57"/>
    </row>
    <row r="107" spans="2:8" x14ac:dyDescent="0.3">
      <c r="B107" s="57"/>
      <c r="C107" s="57"/>
      <c r="D107" s="57"/>
      <c r="E107" s="57"/>
      <c r="F107" s="57"/>
      <c r="G107" s="57"/>
      <c r="H107" s="57"/>
    </row>
    <row r="108" spans="2:8" x14ac:dyDescent="0.3">
      <c r="B108" s="57"/>
      <c r="C108" s="57"/>
      <c r="D108" s="57"/>
      <c r="E108" s="57"/>
      <c r="F108" s="57"/>
      <c r="G108" s="57"/>
      <c r="H108" s="57"/>
    </row>
    <row r="109" spans="2:8" x14ac:dyDescent="0.3">
      <c r="B109" s="57"/>
      <c r="C109" s="57"/>
      <c r="D109" s="57"/>
      <c r="E109" s="57"/>
      <c r="F109" s="57"/>
      <c r="G109" s="57"/>
      <c r="H109" s="57"/>
    </row>
    <row r="110" spans="2:8" x14ac:dyDescent="0.3">
      <c r="B110" s="57"/>
      <c r="C110" s="57"/>
      <c r="D110" s="57"/>
      <c r="E110" s="57"/>
      <c r="F110" s="57"/>
      <c r="G110" s="57"/>
      <c r="H110" s="57"/>
    </row>
    <row r="111" spans="2:8" x14ac:dyDescent="0.3">
      <c r="B111" s="57"/>
      <c r="C111" s="57"/>
      <c r="D111" s="57"/>
      <c r="E111" s="57"/>
      <c r="F111" s="57"/>
      <c r="G111" s="57"/>
      <c r="H111" s="57"/>
    </row>
    <row r="112" spans="2:8" x14ac:dyDescent="0.3">
      <c r="B112" s="57"/>
      <c r="C112" s="57"/>
      <c r="D112" s="57"/>
      <c r="E112" s="57"/>
      <c r="F112" s="57"/>
      <c r="G112" s="57"/>
      <c r="H112" s="57"/>
    </row>
    <row r="113" spans="2:8" x14ac:dyDescent="0.3">
      <c r="B113" s="57"/>
      <c r="C113" s="57"/>
      <c r="D113" s="57"/>
      <c r="E113" s="57"/>
      <c r="F113" s="57"/>
      <c r="G113" s="57"/>
      <c r="H113" s="57"/>
    </row>
    <row r="114" spans="2:8" x14ac:dyDescent="0.3">
      <c r="B114" s="57"/>
      <c r="C114" s="57"/>
      <c r="D114" s="57"/>
      <c r="E114" s="57"/>
      <c r="F114" s="57"/>
      <c r="G114" s="57"/>
      <c r="H114" s="57"/>
    </row>
    <row r="115" spans="2:8" x14ac:dyDescent="0.3">
      <c r="B115" s="57"/>
      <c r="C115" s="57"/>
      <c r="D115" s="57"/>
      <c r="E115" s="57"/>
      <c r="F115" s="57"/>
      <c r="G115" s="57"/>
      <c r="H115" s="57"/>
    </row>
    <row r="116" spans="2:8" x14ac:dyDescent="0.3">
      <c r="B116" s="57"/>
      <c r="C116" s="57"/>
      <c r="D116" s="57"/>
      <c r="E116" s="57"/>
      <c r="F116" s="57"/>
      <c r="G116" s="57"/>
      <c r="H116" s="57"/>
    </row>
    <row r="117" spans="2:8" x14ac:dyDescent="0.3">
      <c r="B117" s="57"/>
      <c r="C117" s="57"/>
      <c r="D117" s="57"/>
      <c r="E117" s="57"/>
      <c r="F117" s="57"/>
      <c r="G117" s="57"/>
      <c r="H117" s="57"/>
    </row>
    <row r="118" spans="2:8" x14ac:dyDescent="0.3">
      <c r="B118" s="57"/>
      <c r="C118" s="57"/>
      <c r="D118" s="57"/>
      <c r="E118" s="57"/>
      <c r="F118" s="57"/>
      <c r="G118" s="57"/>
      <c r="H118" s="57"/>
    </row>
    <row r="119" spans="2:8" x14ac:dyDescent="0.3">
      <c r="B119" s="57"/>
      <c r="C119" s="57"/>
      <c r="D119" s="57"/>
      <c r="E119" s="57"/>
      <c r="F119" s="57"/>
      <c r="G119" s="57"/>
      <c r="H119" s="57"/>
    </row>
    <row r="120" spans="2:8" x14ac:dyDescent="0.3">
      <c r="B120" s="57"/>
      <c r="C120" s="57"/>
      <c r="D120" s="57"/>
      <c r="E120" s="57"/>
      <c r="F120" s="57"/>
      <c r="G120" s="57"/>
      <c r="H120" s="57"/>
    </row>
    <row r="121" spans="2:8" x14ac:dyDescent="0.3">
      <c r="B121" s="57"/>
      <c r="C121" s="57"/>
      <c r="D121" s="57"/>
      <c r="E121" s="57"/>
      <c r="F121" s="57"/>
      <c r="G121" s="57"/>
      <c r="H121" s="57"/>
    </row>
    <row r="122" spans="2:8" x14ac:dyDescent="0.3">
      <c r="B122" s="57"/>
      <c r="C122" s="57"/>
      <c r="D122" s="57"/>
      <c r="E122" s="57"/>
      <c r="F122" s="57"/>
      <c r="G122" s="57"/>
      <c r="H122" s="57"/>
    </row>
    <row r="123" spans="2:8" x14ac:dyDescent="0.3">
      <c r="B123" s="57"/>
      <c r="C123" s="57"/>
      <c r="D123" s="57"/>
      <c r="E123" s="57"/>
      <c r="F123" s="57"/>
      <c r="G123" s="57"/>
      <c r="H123" s="57"/>
    </row>
    <row r="124" spans="2:8" x14ac:dyDescent="0.3">
      <c r="B124" s="57"/>
      <c r="C124" s="57"/>
      <c r="D124" s="57"/>
      <c r="E124" s="57"/>
      <c r="F124" s="57"/>
      <c r="G124" s="57"/>
      <c r="H124" s="57"/>
    </row>
    <row r="125" spans="2:8" x14ac:dyDescent="0.3">
      <c r="B125" s="57"/>
      <c r="C125" s="57"/>
      <c r="D125" s="57"/>
      <c r="E125" s="57"/>
      <c r="F125" s="57"/>
      <c r="G125" s="57"/>
      <c r="H125" s="57"/>
    </row>
    <row r="126" spans="2:8" x14ac:dyDescent="0.3">
      <c r="B126" s="57"/>
      <c r="C126" s="57"/>
      <c r="D126" s="57"/>
      <c r="E126" s="57"/>
      <c r="F126" s="57"/>
      <c r="G126" s="57"/>
      <c r="H126" s="57"/>
    </row>
    <row r="127" spans="2:8" x14ac:dyDescent="0.3">
      <c r="B127" s="57"/>
      <c r="C127" s="57"/>
      <c r="D127" s="57"/>
      <c r="E127" s="57"/>
      <c r="F127" s="57"/>
      <c r="G127" s="57"/>
      <c r="H127" s="57"/>
    </row>
    <row r="128" spans="2:8" x14ac:dyDescent="0.3">
      <c r="B128" s="57"/>
      <c r="C128" s="57"/>
      <c r="D128" s="57"/>
      <c r="E128" s="57"/>
      <c r="F128" s="57"/>
      <c r="G128" s="57"/>
      <c r="H128" s="57"/>
    </row>
    <row r="129" spans="2:8" x14ac:dyDescent="0.3">
      <c r="B129" s="57"/>
      <c r="C129" s="57"/>
      <c r="D129" s="57"/>
      <c r="E129" s="57"/>
      <c r="F129" s="57"/>
      <c r="G129" s="57"/>
      <c r="H129" s="57"/>
    </row>
    <row r="130" spans="2:8" x14ac:dyDescent="0.3">
      <c r="B130" s="57"/>
      <c r="C130" s="57"/>
      <c r="D130" s="57"/>
      <c r="E130" s="57"/>
      <c r="F130" s="57"/>
      <c r="G130" s="57"/>
      <c r="H130" s="57"/>
    </row>
    <row r="131" spans="2:8" x14ac:dyDescent="0.3">
      <c r="B131" s="57"/>
      <c r="C131" s="57"/>
      <c r="D131" s="57"/>
      <c r="E131" s="57"/>
      <c r="F131" s="57"/>
      <c r="G131" s="57"/>
      <c r="H131" s="57"/>
    </row>
    <row r="132" spans="2:8" x14ac:dyDescent="0.3">
      <c r="B132" s="57"/>
      <c r="C132" s="57"/>
      <c r="D132" s="57"/>
      <c r="E132" s="57"/>
      <c r="F132" s="57"/>
      <c r="G132" s="57"/>
      <c r="H132" s="57"/>
    </row>
    <row r="133" spans="2:8" x14ac:dyDescent="0.3">
      <c r="B133" s="57"/>
      <c r="C133" s="57"/>
      <c r="D133" s="57"/>
      <c r="E133" s="57"/>
      <c r="F133" s="57"/>
      <c r="G133" s="57"/>
      <c r="H133" s="57"/>
    </row>
    <row r="134" spans="2:8" x14ac:dyDescent="0.3">
      <c r="B134" s="57"/>
      <c r="C134" s="57"/>
      <c r="D134" s="57"/>
      <c r="E134" s="57"/>
      <c r="F134" s="57"/>
      <c r="G134" s="57"/>
      <c r="H134" s="57"/>
    </row>
    <row r="135" spans="2:8" x14ac:dyDescent="0.3">
      <c r="B135" s="57"/>
      <c r="C135" s="57"/>
      <c r="D135" s="57"/>
      <c r="E135" s="57"/>
      <c r="F135" s="57"/>
      <c r="G135" s="57"/>
      <c r="H135" s="57"/>
    </row>
    <row r="136" spans="2:8" x14ac:dyDescent="0.3">
      <c r="B136" s="57"/>
      <c r="C136" s="57"/>
      <c r="D136" s="57"/>
      <c r="E136" s="57"/>
      <c r="F136" s="57"/>
      <c r="G136" s="57"/>
      <c r="H136" s="57"/>
    </row>
    <row r="137" spans="2:8" x14ac:dyDescent="0.3">
      <c r="B137" s="57"/>
      <c r="C137" s="57"/>
      <c r="D137" s="57"/>
      <c r="E137" s="57"/>
      <c r="F137" s="57"/>
      <c r="G137" s="57"/>
      <c r="H137" s="57"/>
    </row>
    <row r="138" spans="2:8" x14ac:dyDescent="0.3">
      <c r="B138" s="57"/>
      <c r="C138" s="57"/>
      <c r="D138" s="57"/>
      <c r="E138" s="57"/>
      <c r="F138" s="57"/>
      <c r="G138" s="57"/>
      <c r="H138" s="57"/>
    </row>
    <row r="139" spans="2:8" x14ac:dyDescent="0.3">
      <c r="B139" s="57"/>
      <c r="C139" s="57"/>
      <c r="D139" s="57"/>
      <c r="E139" s="57"/>
      <c r="F139" s="57"/>
      <c r="G139" s="57"/>
      <c r="H139" s="57"/>
    </row>
    <row r="140" spans="2:8" x14ac:dyDescent="0.3">
      <c r="B140" s="57"/>
      <c r="C140" s="57"/>
      <c r="D140" s="57"/>
      <c r="E140" s="57"/>
      <c r="F140" s="57"/>
      <c r="G140" s="57"/>
      <c r="H140" s="57"/>
    </row>
    <row r="141" spans="2:8" x14ac:dyDescent="0.3">
      <c r="B141" s="57"/>
      <c r="C141" s="57"/>
      <c r="D141" s="57"/>
      <c r="E141" s="57"/>
      <c r="F141" s="57"/>
      <c r="G141" s="57"/>
      <c r="H141" s="57"/>
    </row>
    <row r="142" spans="2:8" x14ac:dyDescent="0.3">
      <c r="B142" s="57"/>
      <c r="C142" s="57"/>
      <c r="D142" s="57"/>
      <c r="E142" s="57"/>
      <c r="F142" s="57"/>
      <c r="G142" s="57"/>
      <c r="H142" s="57"/>
    </row>
    <row r="143" spans="2:8" x14ac:dyDescent="0.3">
      <c r="B143" s="57"/>
      <c r="C143" s="57"/>
      <c r="D143" s="57"/>
      <c r="E143" s="57"/>
      <c r="F143" s="57"/>
      <c r="G143" s="57"/>
      <c r="H143" s="57"/>
    </row>
    <row r="144" spans="2:8" x14ac:dyDescent="0.3">
      <c r="B144" s="57"/>
      <c r="C144" s="57"/>
      <c r="D144" s="57"/>
      <c r="E144" s="57"/>
      <c r="F144" s="57"/>
      <c r="G144" s="57"/>
      <c r="H144" s="57"/>
    </row>
    <row r="145" spans="2:8" x14ac:dyDescent="0.3">
      <c r="B145" s="57"/>
      <c r="C145" s="57"/>
      <c r="D145" s="57"/>
      <c r="E145" s="57"/>
      <c r="F145" s="57"/>
      <c r="G145" s="57"/>
      <c r="H145" s="57"/>
    </row>
    <row r="146" spans="2:8" x14ac:dyDescent="0.3">
      <c r="B146" s="57"/>
      <c r="C146" s="57"/>
      <c r="D146" s="57"/>
      <c r="E146" s="57"/>
      <c r="F146" s="57"/>
      <c r="G146" s="57"/>
      <c r="H146" s="57"/>
    </row>
    <row r="147" spans="2:8" x14ac:dyDescent="0.3">
      <c r="B147" s="57"/>
      <c r="C147" s="57"/>
      <c r="D147" s="57"/>
      <c r="E147" s="57"/>
      <c r="F147" s="57"/>
      <c r="G147" s="57"/>
      <c r="H147" s="57"/>
    </row>
    <row r="148" spans="2:8" x14ac:dyDescent="0.3">
      <c r="B148" s="57"/>
      <c r="C148" s="57"/>
      <c r="D148" s="57"/>
      <c r="E148" s="57"/>
      <c r="F148" s="57"/>
      <c r="G148" s="57"/>
      <c r="H148" s="57"/>
    </row>
    <row r="149" spans="2:8" x14ac:dyDescent="0.3">
      <c r="B149" s="57"/>
      <c r="C149" s="57"/>
      <c r="D149" s="57"/>
      <c r="E149" s="57"/>
      <c r="F149" s="57"/>
      <c r="G149" s="57"/>
      <c r="H149" s="57"/>
    </row>
    <row r="150" spans="2:8" x14ac:dyDescent="0.3">
      <c r="B150" s="57"/>
      <c r="C150" s="57"/>
      <c r="D150" s="57"/>
      <c r="E150" s="57"/>
      <c r="F150" s="57"/>
      <c r="G150" s="57"/>
      <c r="H150" s="57"/>
    </row>
    <row r="151" spans="2:8" x14ac:dyDescent="0.3">
      <c r="B151" s="57"/>
      <c r="C151" s="57"/>
      <c r="D151" s="57"/>
      <c r="E151" s="57"/>
      <c r="F151" s="57"/>
      <c r="G151" s="57"/>
      <c r="H151" s="57"/>
    </row>
    <row r="152" spans="2:8" x14ac:dyDescent="0.3">
      <c r="B152" s="57"/>
      <c r="C152" s="57"/>
      <c r="D152" s="57"/>
      <c r="E152" s="57"/>
      <c r="F152" s="57"/>
      <c r="G152" s="57"/>
      <c r="H152" s="57"/>
    </row>
    <row r="153" spans="2:8" x14ac:dyDescent="0.3">
      <c r="B153" s="57"/>
      <c r="C153" s="57"/>
      <c r="D153" s="57"/>
      <c r="E153" s="57"/>
      <c r="F153" s="57"/>
      <c r="G153" s="57"/>
      <c r="H153" s="57"/>
    </row>
    <row r="154" spans="2:8" x14ac:dyDescent="0.3">
      <c r="B154" s="57"/>
      <c r="C154" s="57"/>
      <c r="D154" s="57"/>
      <c r="E154" s="57"/>
      <c r="F154" s="57"/>
      <c r="G154" s="57"/>
      <c r="H154" s="57"/>
    </row>
    <row r="155" spans="2:8" x14ac:dyDescent="0.3">
      <c r="B155" s="57"/>
      <c r="C155" s="57"/>
      <c r="D155" s="57"/>
      <c r="E155" s="57"/>
      <c r="F155" s="57"/>
      <c r="G155" s="57"/>
      <c r="H155" s="57"/>
    </row>
    <row r="156" spans="2:8" x14ac:dyDescent="0.3">
      <c r="B156" s="57"/>
      <c r="C156" s="57"/>
      <c r="D156" s="57"/>
      <c r="E156" s="57"/>
      <c r="F156" s="57"/>
      <c r="G156" s="57"/>
      <c r="H156" s="57"/>
    </row>
    <row r="157" spans="2:8" x14ac:dyDescent="0.3">
      <c r="B157" s="57"/>
      <c r="C157" s="57"/>
      <c r="D157" s="57"/>
      <c r="E157" s="57"/>
      <c r="F157" s="57"/>
      <c r="G157" s="57"/>
      <c r="H157" s="57"/>
    </row>
    <row r="158" spans="2:8" x14ac:dyDescent="0.3">
      <c r="B158" s="57"/>
      <c r="C158" s="57"/>
      <c r="D158" s="57"/>
      <c r="E158" s="57"/>
      <c r="F158" s="57"/>
      <c r="G158" s="57"/>
      <c r="H158" s="57"/>
    </row>
    <row r="159" spans="2:8" x14ac:dyDescent="0.3">
      <c r="B159" s="57"/>
      <c r="C159" s="57"/>
      <c r="D159" s="57"/>
      <c r="E159" s="57"/>
      <c r="F159" s="57"/>
      <c r="G159" s="57"/>
      <c r="H159" s="57"/>
    </row>
    <row r="160" spans="2:8" x14ac:dyDescent="0.3">
      <c r="B160" s="57"/>
      <c r="C160" s="57"/>
      <c r="D160" s="57"/>
      <c r="E160" s="57"/>
      <c r="F160" s="57"/>
      <c r="G160" s="57"/>
      <c r="H160" s="57"/>
    </row>
    <row r="161" spans="2:8" x14ac:dyDescent="0.3">
      <c r="B161" s="57"/>
      <c r="C161" s="57"/>
      <c r="D161" s="57"/>
      <c r="E161" s="57"/>
      <c r="F161" s="57"/>
      <c r="G161" s="57"/>
      <c r="H161" s="57"/>
    </row>
    <row r="162" spans="2:8" x14ac:dyDescent="0.3">
      <c r="B162" s="57"/>
      <c r="C162" s="57"/>
      <c r="D162" s="57"/>
      <c r="E162" s="57"/>
      <c r="F162" s="57"/>
      <c r="G162" s="57"/>
      <c r="H162" s="57"/>
    </row>
    <row r="163" spans="2:8" x14ac:dyDescent="0.3">
      <c r="B163" s="57"/>
      <c r="C163" s="57"/>
      <c r="D163" s="57"/>
      <c r="E163" s="57"/>
      <c r="F163" s="57"/>
      <c r="G163" s="57"/>
      <c r="H163" s="57"/>
    </row>
    <row r="164" spans="2:8" x14ac:dyDescent="0.3">
      <c r="B164" s="57"/>
      <c r="C164" s="57"/>
      <c r="D164" s="57"/>
      <c r="E164" s="57"/>
      <c r="F164" s="57"/>
      <c r="G164" s="57"/>
      <c r="H164" s="57"/>
    </row>
    <row r="165" spans="2:8" x14ac:dyDescent="0.3">
      <c r="B165" s="57"/>
      <c r="C165" s="57"/>
      <c r="D165" s="57"/>
      <c r="E165" s="57"/>
      <c r="F165" s="57"/>
      <c r="G165" s="57"/>
      <c r="H165" s="57"/>
    </row>
    <row r="166" spans="2:8" x14ac:dyDescent="0.3">
      <c r="B166" s="57"/>
      <c r="C166" s="57"/>
      <c r="D166" s="57"/>
      <c r="E166" s="57"/>
      <c r="F166" s="57"/>
      <c r="G166" s="57"/>
      <c r="H166" s="57"/>
    </row>
    <row r="167" spans="2:8" x14ac:dyDescent="0.3">
      <c r="B167" s="57"/>
      <c r="C167" s="57"/>
      <c r="D167" s="57"/>
      <c r="E167" s="57"/>
      <c r="F167" s="57"/>
      <c r="G167" s="57"/>
      <c r="H167" s="57"/>
    </row>
    <row r="168" spans="2:8" x14ac:dyDescent="0.3">
      <c r="B168" s="57"/>
      <c r="C168" s="57"/>
      <c r="D168" s="57"/>
      <c r="E168" s="57"/>
      <c r="F168" s="57"/>
      <c r="G168" s="57"/>
      <c r="H168" s="57"/>
    </row>
    <row r="169" spans="2:8" x14ac:dyDescent="0.3">
      <c r="B169" s="57"/>
      <c r="C169" s="57"/>
      <c r="D169" s="57"/>
      <c r="E169" s="57"/>
      <c r="F169" s="57"/>
      <c r="G169" s="57"/>
      <c r="H169" s="57"/>
    </row>
    <row r="170" spans="2:8" x14ac:dyDescent="0.3">
      <c r="B170" s="57"/>
      <c r="C170" s="57"/>
      <c r="D170" s="57"/>
      <c r="E170" s="57"/>
      <c r="F170" s="57"/>
      <c r="G170" s="57"/>
      <c r="H170" s="57"/>
    </row>
    <row r="171" spans="2:8" x14ac:dyDescent="0.3">
      <c r="B171" s="57"/>
      <c r="C171" s="57"/>
      <c r="D171" s="57"/>
      <c r="E171" s="57"/>
      <c r="F171" s="57"/>
      <c r="G171" s="57"/>
      <c r="H171" s="57"/>
    </row>
    <row r="172" spans="2:8" x14ac:dyDescent="0.3">
      <c r="B172" s="57"/>
      <c r="C172" s="57"/>
      <c r="D172" s="57"/>
      <c r="E172" s="57"/>
      <c r="F172" s="57"/>
      <c r="G172" s="57"/>
      <c r="H172" s="57"/>
    </row>
    <row r="173" spans="2:8" x14ac:dyDescent="0.3">
      <c r="B173" s="57"/>
      <c r="C173" s="57"/>
      <c r="D173" s="57"/>
      <c r="E173" s="57"/>
      <c r="F173" s="57"/>
      <c r="G173" s="57"/>
      <c r="H173" s="57"/>
    </row>
    <row r="174" spans="2:8" x14ac:dyDescent="0.3">
      <c r="B174" s="57"/>
      <c r="C174" s="57"/>
      <c r="D174" s="57"/>
      <c r="E174" s="57"/>
      <c r="F174" s="57"/>
      <c r="G174" s="57"/>
      <c r="H174" s="57"/>
    </row>
    <row r="175" spans="2:8" x14ac:dyDescent="0.3">
      <c r="B175" s="57"/>
      <c r="C175" s="57"/>
      <c r="D175" s="57"/>
      <c r="E175" s="57"/>
      <c r="F175" s="57"/>
      <c r="G175" s="57"/>
      <c r="H175" s="57"/>
    </row>
    <row r="176" spans="2:8" x14ac:dyDescent="0.3">
      <c r="B176" s="57"/>
      <c r="C176" s="57"/>
      <c r="D176" s="57"/>
      <c r="E176" s="57"/>
      <c r="F176" s="57"/>
      <c r="G176" s="57"/>
      <c r="H176" s="57"/>
    </row>
    <row r="177" spans="2:8" x14ac:dyDescent="0.3">
      <c r="B177" s="57"/>
      <c r="C177" s="57"/>
      <c r="D177" s="57"/>
      <c r="E177" s="57"/>
      <c r="F177" s="57"/>
      <c r="G177" s="57"/>
      <c r="H177" s="57"/>
    </row>
    <row r="178" spans="2:8" x14ac:dyDescent="0.3">
      <c r="B178" s="57"/>
      <c r="C178" s="57"/>
      <c r="D178" s="57"/>
      <c r="E178" s="57"/>
      <c r="F178" s="57"/>
      <c r="G178" s="57"/>
      <c r="H178" s="57"/>
    </row>
    <row r="179" spans="2:8" x14ac:dyDescent="0.3">
      <c r="B179" s="57"/>
      <c r="C179" s="57"/>
      <c r="D179" s="57"/>
      <c r="E179" s="57"/>
      <c r="F179" s="57"/>
      <c r="G179" s="57"/>
      <c r="H179" s="57"/>
    </row>
    <row r="180" spans="2:8" x14ac:dyDescent="0.3">
      <c r="B180" s="57"/>
      <c r="C180" s="57"/>
      <c r="D180" s="57"/>
      <c r="E180" s="57"/>
      <c r="F180" s="57"/>
      <c r="G180" s="57"/>
      <c r="H180" s="57"/>
    </row>
    <row r="181" spans="2:8" x14ac:dyDescent="0.3">
      <c r="B181" s="57"/>
      <c r="C181" s="57"/>
      <c r="D181" s="57"/>
      <c r="E181" s="57"/>
      <c r="F181" s="57"/>
      <c r="G181" s="57"/>
      <c r="H181" s="57"/>
    </row>
    <row r="182" spans="2:8" x14ac:dyDescent="0.3">
      <c r="B182" s="57"/>
      <c r="C182" s="57"/>
      <c r="D182" s="57"/>
      <c r="E182" s="57"/>
      <c r="F182" s="57"/>
      <c r="G182" s="57"/>
      <c r="H182" s="57"/>
    </row>
    <row r="183" spans="2:8" x14ac:dyDescent="0.3">
      <c r="B183" s="57"/>
      <c r="C183" s="57"/>
      <c r="D183" s="57"/>
      <c r="E183" s="57"/>
      <c r="F183" s="57"/>
      <c r="G183" s="57"/>
      <c r="H183" s="57"/>
    </row>
    <row r="184" spans="2:8" x14ac:dyDescent="0.3">
      <c r="B184" s="57"/>
      <c r="C184" s="57"/>
      <c r="D184" s="57"/>
      <c r="E184" s="57"/>
      <c r="F184" s="57"/>
      <c r="G184" s="57"/>
      <c r="H184" s="57"/>
    </row>
    <row r="185" spans="2:8" x14ac:dyDescent="0.3">
      <c r="B185" s="57"/>
      <c r="C185" s="57"/>
      <c r="D185" s="57"/>
      <c r="E185" s="57"/>
      <c r="F185" s="57"/>
      <c r="G185" s="57"/>
      <c r="H185" s="57"/>
    </row>
    <row r="186" spans="2:8" x14ac:dyDescent="0.3">
      <c r="B186" s="57"/>
      <c r="C186" s="57"/>
      <c r="D186" s="57"/>
      <c r="E186" s="57"/>
      <c r="F186" s="57"/>
      <c r="G186" s="57"/>
      <c r="H186" s="57"/>
    </row>
    <row r="187" spans="2:8" x14ac:dyDescent="0.3">
      <c r="B187" s="57"/>
      <c r="C187" s="57"/>
      <c r="D187" s="57"/>
      <c r="E187" s="57"/>
      <c r="F187" s="57"/>
      <c r="G187" s="57"/>
      <c r="H187" s="57"/>
    </row>
    <row r="188" spans="2:8" x14ac:dyDescent="0.3">
      <c r="B188" s="57"/>
      <c r="C188" s="57"/>
      <c r="D188" s="57"/>
      <c r="E188" s="57"/>
      <c r="F188" s="57"/>
      <c r="G188" s="57"/>
      <c r="H188" s="57"/>
    </row>
    <row r="189" spans="2:8" x14ac:dyDescent="0.3">
      <c r="B189" s="57"/>
      <c r="C189" s="57"/>
      <c r="D189" s="57"/>
      <c r="E189" s="57"/>
      <c r="F189" s="57"/>
      <c r="G189" s="57"/>
      <c r="H189" s="57"/>
    </row>
    <row r="190" spans="2:8" x14ac:dyDescent="0.3">
      <c r="B190" s="57"/>
      <c r="C190" s="57"/>
      <c r="D190" s="57"/>
      <c r="E190" s="57"/>
      <c r="F190" s="57"/>
      <c r="G190" s="57"/>
      <c r="H190" s="57"/>
    </row>
    <row r="191" spans="2:8" x14ac:dyDescent="0.3">
      <c r="B191" s="57"/>
      <c r="C191" s="57"/>
      <c r="D191" s="57"/>
      <c r="E191" s="57"/>
      <c r="F191" s="57"/>
      <c r="G191" s="57"/>
      <c r="H191" s="57"/>
    </row>
    <row r="192" spans="2:8" x14ac:dyDescent="0.3">
      <c r="B192" s="57"/>
      <c r="C192" s="57"/>
      <c r="D192" s="57"/>
      <c r="E192" s="57"/>
      <c r="F192" s="57"/>
      <c r="G192" s="57"/>
      <c r="H192" s="57"/>
    </row>
    <row r="193" spans="2:8" x14ac:dyDescent="0.3">
      <c r="B193" s="57"/>
      <c r="C193" s="57"/>
      <c r="D193" s="57"/>
      <c r="E193" s="57"/>
      <c r="F193" s="57"/>
      <c r="G193" s="57"/>
      <c r="H193" s="57"/>
    </row>
    <row r="194" spans="2:8" x14ac:dyDescent="0.3">
      <c r="B194" s="57"/>
      <c r="C194" s="57"/>
      <c r="D194" s="57"/>
      <c r="E194" s="57"/>
      <c r="F194" s="57"/>
      <c r="G194" s="57"/>
      <c r="H194" s="57"/>
    </row>
    <row r="195" spans="2:8" x14ac:dyDescent="0.3">
      <c r="B195" s="57"/>
      <c r="C195" s="57"/>
      <c r="D195" s="57"/>
      <c r="E195" s="57"/>
      <c r="F195" s="57"/>
      <c r="G195" s="57"/>
      <c r="H195" s="57"/>
    </row>
    <row r="196" spans="2:8" x14ac:dyDescent="0.3">
      <c r="B196" s="57"/>
      <c r="C196" s="57"/>
      <c r="D196" s="57"/>
      <c r="E196" s="57"/>
      <c r="F196" s="57"/>
      <c r="G196" s="57"/>
      <c r="H196" s="57"/>
    </row>
    <row r="197" spans="2:8" x14ac:dyDescent="0.3">
      <c r="B197" s="57"/>
      <c r="C197" s="57"/>
      <c r="D197" s="57"/>
      <c r="E197" s="57"/>
      <c r="F197" s="57"/>
      <c r="G197" s="57"/>
      <c r="H197" s="57"/>
    </row>
    <row r="198" spans="2:8" x14ac:dyDescent="0.3">
      <c r="B198" s="57"/>
      <c r="C198" s="57"/>
      <c r="D198" s="57"/>
      <c r="E198" s="57"/>
      <c r="F198" s="57"/>
      <c r="G198" s="57"/>
      <c r="H198" s="57"/>
    </row>
    <row r="199" spans="2:8" x14ac:dyDescent="0.3">
      <c r="B199" s="57"/>
      <c r="C199" s="57"/>
      <c r="D199" s="57"/>
      <c r="E199" s="57"/>
      <c r="F199" s="57"/>
      <c r="G199" s="57"/>
      <c r="H199" s="57"/>
    </row>
    <row r="200" spans="2:8" x14ac:dyDescent="0.3">
      <c r="B200" s="57"/>
      <c r="C200" s="57"/>
      <c r="D200" s="57"/>
      <c r="E200" s="57"/>
      <c r="F200" s="57"/>
      <c r="G200" s="57"/>
      <c r="H200" s="57"/>
    </row>
    <row r="201" spans="2:8" x14ac:dyDescent="0.3">
      <c r="B201" s="57"/>
      <c r="C201" s="57"/>
      <c r="D201" s="57"/>
      <c r="E201" s="57"/>
      <c r="F201" s="57"/>
      <c r="G201" s="57"/>
      <c r="H201" s="57"/>
    </row>
    <row r="202" spans="2:8" x14ac:dyDescent="0.3">
      <c r="B202" s="57"/>
      <c r="C202" s="57"/>
      <c r="D202" s="57"/>
      <c r="E202" s="57"/>
      <c r="F202" s="57"/>
      <c r="G202" s="57"/>
      <c r="H202" s="57"/>
    </row>
    <row r="203" spans="2:8" x14ac:dyDescent="0.3">
      <c r="B203" s="57"/>
      <c r="C203" s="57"/>
      <c r="D203" s="57"/>
      <c r="E203" s="57"/>
      <c r="F203" s="57"/>
      <c r="G203" s="57"/>
      <c r="H203" s="57"/>
    </row>
    <row r="204" spans="2:8" x14ac:dyDescent="0.3">
      <c r="B204" s="57"/>
      <c r="C204" s="57"/>
      <c r="D204" s="57"/>
      <c r="E204" s="57"/>
      <c r="F204" s="57"/>
      <c r="G204" s="57"/>
      <c r="H204" s="57"/>
    </row>
    <row r="205" spans="2:8" x14ac:dyDescent="0.3">
      <c r="B205" s="57"/>
      <c r="C205" s="57"/>
      <c r="D205" s="57"/>
      <c r="E205" s="57"/>
      <c r="F205" s="57"/>
      <c r="G205" s="57"/>
      <c r="H205" s="57"/>
    </row>
    <row r="206" spans="2:8" x14ac:dyDescent="0.3">
      <c r="B206" s="57"/>
      <c r="C206" s="57"/>
      <c r="D206" s="57"/>
      <c r="E206" s="57"/>
      <c r="F206" s="57"/>
      <c r="G206" s="57"/>
      <c r="H206" s="57"/>
    </row>
    <row r="207" spans="2:8" x14ac:dyDescent="0.3">
      <c r="B207" s="57"/>
      <c r="C207" s="57"/>
      <c r="D207" s="57"/>
      <c r="E207" s="57"/>
      <c r="F207" s="57"/>
      <c r="G207" s="57"/>
      <c r="H207" s="57"/>
    </row>
    <row r="208" spans="2:8" x14ac:dyDescent="0.3">
      <c r="B208" s="57"/>
      <c r="C208" s="57"/>
      <c r="D208" s="57"/>
      <c r="E208" s="57"/>
      <c r="F208" s="57"/>
      <c r="G208" s="57"/>
      <c r="H208" s="57"/>
    </row>
    <row r="209" spans="2:8" x14ac:dyDescent="0.3">
      <c r="B209" s="57"/>
      <c r="C209" s="57"/>
      <c r="D209" s="57"/>
      <c r="E209" s="57"/>
      <c r="F209" s="57"/>
      <c r="G209" s="57"/>
      <c r="H209" s="57"/>
    </row>
    <row r="210" spans="2:8" x14ac:dyDescent="0.3">
      <c r="B210" s="57"/>
      <c r="C210" s="57"/>
      <c r="D210" s="57"/>
      <c r="E210" s="57"/>
      <c r="F210" s="57"/>
      <c r="G210" s="57"/>
      <c r="H210" s="57"/>
    </row>
    <row r="211" spans="2:8" x14ac:dyDescent="0.3">
      <c r="B211" s="57"/>
      <c r="C211" s="57"/>
      <c r="D211" s="57"/>
      <c r="E211" s="57"/>
      <c r="F211" s="57"/>
      <c r="G211" s="57"/>
      <c r="H211" s="57"/>
    </row>
    <row r="212" spans="2:8" x14ac:dyDescent="0.3">
      <c r="B212" s="57"/>
      <c r="C212" s="57"/>
      <c r="D212" s="57"/>
      <c r="E212" s="57"/>
      <c r="F212" s="57"/>
      <c r="G212" s="57"/>
      <c r="H212" s="57"/>
    </row>
    <row r="213" spans="2:8" x14ac:dyDescent="0.3">
      <c r="B213" s="57"/>
      <c r="C213" s="57"/>
      <c r="D213" s="57"/>
      <c r="E213" s="57"/>
      <c r="F213" s="57"/>
      <c r="G213" s="57"/>
      <c r="H213" s="57"/>
    </row>
    <row r="214" spans="2:8" x14ac:dyDescent="0.3">
      <c r="B214" s="57"/>
      <c r="C214" s="57"/>
      <c r="D214" s="57"/>
      <c r="E214" s="57"/>
      <c r="F214" s="57"/>
      <c r="G214" s="57"/>
      <c r="H214" s="57"/>
    </row>
    <row r="215" spans="2:8" x14ac:dyDescent="0.3">
      <c r="B215" s="57"/>
      <c r="C215" s="57"/>
      <c r="D215" s="57"/>
      <c r="E215" s="57"/>
      <c r="F215" s="57"/>
      <c r="G215" s="57"/>
      <c r="H215" s="57"/>
    </row>
    <row r="216" spans="2:8" x14ac:dyDescent="0.3">
      <c r="B216" s="57"/>
      <c r="C216" s="57"/>
      <c r="D216" s="57"/>
      <c r="E216" s="57"/>
      <c r="F216" s="57"/>
      <c r="G216" s="57"/>
      <c r="H216" s="57"/>
    </row>
    <row r="217" spans="2:8" x14ac:dyDescent="0.3">
      <c r="B217" s="57"/>
      <c r="C217" s="57"/>
      <c r="D217" s="57"/>
      <c r="E217" s="57"/>
      <c r="F217" s="57"/>
      <c r="G217" s="57"/>
      <c r="H217" s="57"/>
    </row>
    <row r="218" spans="2:8" x14ac:dyDescent="0.3">
      <c r="B218" s="57"/>
      <c r="C218" s="57"/>
      <c r="D218" s="57"/>
      <c r="E218" s="57"/>
      <c r="F218" s="57"/>
      <c r="G218" s="57"/>
      <c r="H218" s="57"/>
    </row>
    <row r="219" spans="2:8" x14ac:dyDescent="0.3">
      <c r="B219" s="57"/>
      <c r="C219" s="57"/>
      <c r="D219" s="57"/>
      <c r="E219" s="57"/>
      <c r="F219" s="57"/>
      <c r="G219" s="57"/>
      <c r="H219" s="57"/>
    </row>
    <row r="220" spans="2:8" x14ac:dyDescent="0.3">
      <c r="B220" s="57"/>
      <c r="C220" s="57"/>
      <c r="D220" s="57"/>
      <c r="E220" s="57"/>
      <c r="F220" s="57"/>
      <c r="G220" s="57"/>
      <c r="H220" s="57"/>
    </row>
    <row r="221" spans="2:8" x14ac:dyDescent="0.3">
      <c r="B221" s="57"/>
      <c r="C221" s="57"/>
      <c r="D221" s="57"/>
      <c r="E221" s="57"/>
      <c r="F221" s="57"/>
      <c r="G221" s="57"/>
      <c r="H221" s="57"/>
    </row>
    <row r="222" spans="2:8" x14ac:dyDescent="0.3">
      <c r="B222" s="57"/>
      <c r="C222" s="57"/>
      <c r="D222" s="57"/>
      <c r="E222" s="57"/>
      <c r="F222" s="57"/>
      <c r="G222" s="57"/>
      <c r="H222" s="57"/>
    </row>
    <row r="223" spans="2:8" x14ac:dyDescent="0.3">
      <c r="B223" s="57"/>
      <c r="C223" s="57"/>
      <c r="D223" s="57"/>
      <c r="E223" s="57"/>
      <c r="F223" s="57"/>
      <c r="G223" s="57"/>
      <c r="H223" s="57"/>
    </row>
    <row r="224" spans="2:8" x14ac:dyDescent="0.3">
      <c r="B224" s="57"/>
      <c r="C224" s="57"/>
      <c r="D224" s="57"/>
      <c r="E224" s="57"/>
      <c r="F224" s="57"/>
      <c r="G224" s="57"/>
      <c r="H224" s="57"/>
    </row>
    <row r="225" spans="2:8" x14ac:dyDescent="0.3">
      <c r="B225" s="57"/>
      <c r="C225" s="57"/>
      <c r="D225" s="57"/>
      <c r="E225" s="57"/>
      <c r="F225" s="57"/>
      <c r="G225" s="57"/>
      <c r="H225" s="57"/>
    </row>
    <row r="226" spans="2:8" x14ac:dyDescent="0.3">
      <c r="B226" s="57"/>
      <c r="C226" s="57"/>
      <c r="D226" s="57"/>
      <c r="E226" s="57"/>
      <c r="F226" s="57"/>
      <c r="G226" s="57"/>
      <c r="H226" s="57"/>
    </row>
    <row r="227" spans="2:8" x14ac:dyDescent="0.3">
      <c r="B227" s="57"/>
      <c r="C227" s="57"/>
      <c r="D227" s="57"/>
      <c r="E227" s="57"/>
      <c r="F227" s="57"/>
      <c r="G227" s="57"/>
      <c r="H227" s="57"/>
    </row>
    <row r="228" spans="2:8" x14ac:dyDescent="0.3">
      <c r="B228" s="57"/>
      <c r="C228" s="57"/>
      <c r="D228" s="57"/>
      <c r="E228" s="57"/>
      <c r="F228" s="57"/>
      <c r="G228" s="57"/>
      <c r="H228" s="57"/>
    </row>
    <row r="229" spans="2:8" x14ac:dyDescent="0.3">
      <c r="B229" s="57"/>
      <c r="C229" s="57"/>
      <c r="D229" s="57"/>
      <c r="E229" s="57"/>
      <c r="F229" s="57"/>
      <c r="G229" s="57"/>
      <c r="H229" s="57"/>
    </row>
    <row r="230" spans="2:8" x14ac:dyDescent="0.3">
      <c r="B230" s="57"/>
      <c r="C230" s="57"/>
      <c r="D230" s="57"/>
      <c r="E230" s="57"/>
      <c r="F230" s="57"/>
      <c r="G230" s="57"/>
      <c r="H230" s="57"/>
    </row>
    <row r="231" spans="2:8" x14ac:dyDescent="0.3">
      <c r="B231" s="57"/>
      <c r="C231" s="57"/>
      <c r="D231" s="57"/>
      <c r="E231" s="57"/>
      <c r="F231" s="57"/>
      <c r="G231" s="57"/>
      <c r="H231" s="57"/>
    </row>
    <row r="232" spans="2:8" x14ac:dyDescent="0.3">
      <c r="B232" s="57"/>
      <c r="C232" s="57"/>
      <c r="D232" s="57"/>
      <c r="E232" s="57"/>
      <c r="F232" s="57"/>
      <c r="G232" s="57"/>
      <c r="H232" s="57"/>
    </row>
    <row r="233" spans="2:8" x14ac:dyDescent="0.3">
      <c r="B233" s="57"/>
      <c r="C233" s="57"/>
      <c r="D233" s="57"/>
      <c r="E233" s="57"/>
      <c r="F233" s="57"/>
      <c r="G233" s="57"/>
      <c r="H233" s="57"/>
    </row>
    <row r="234" spans="2:8" x14ac:dyDescent="0.3">
      <c r="B234" s="57"/>
      <c r="C234" s="57"/>
      <c r="D234" s="57"/>
      <c r="E234" s="57"/>
      <c r="F234" s="57"/>
      <c r="G234" s="57"/>
      <c r="H234" s="57"/>
    </row>
    <row r="235" spans="2:8" x14ac:dyDescent="0.3">
      <c r="B235" s="57"/>
      <c r="C235" s="57"/>
      <c r="D235" s="57"/>
      <c r="E235" s="57"/>
      <c r="F235" s="57"/>
      <c r="G235" s="57"/>
      <c r="H235" s="57"/>
    </row>
    <row r="236" spans="2:8" x14ac:dyDescent="0.3">
      <c r="B236" s="57"/>
      <c r="C236" s="57"/>
      <c r="D236" s="57"/>
      <c r="E236" s="57"/>
      <c r="F236" s="57"/>
      <c r="G236" s="57"/>
      <c r="H236" s="57"/>
    </row>
    <row r="237" spans="2:8" x14ac:dyDescent="0.3">
      <c r="B237" s="57"/>
      <c r="C237" s="57"/>
      <c r="D237" s="57"/>
      <c r="E237" s="57"/>
      <c r="F237" s="57"/>
      <c r="G237" s="57"/>
      <c r="H237" s="57"/>
    </row>
    <row r="238" spans="2:8" x14ac:dyDescent="0.3">
      <c r="B238" s="57"/>
      <c r="C238" s="57"/>
      <c r="D238" s="57"/>
      <c r="E238" s="57"/>
      <c r="F238" s="57"/>
      <c r="G238" s="57"/>
      <c r="H238" s="57"/>
    </row>
    <row r="239" spans="2:8" x14ac:dyDescent="0.3">
      <c r="B239" s="57"/>
      <c r="C239" s="57"/>
      <c r="D239" s="57"/>
      <c r="E239" s="57"/>
      <c r="F239" s="57"/>
      <c r="G239" s="57"/>
      <c r="H239" s="57"/>
    </row>
    <row r="240" spans="2:8" x14ac:dyDescent="0.3">
      <c r="B240" s="57"/>
      <c r="C240" s="57"/>
      <c r="D240" s="57"/>
      <c r="E240" s="57"/>
      <c r="F240" s="57"/>
      <c r="G240" s="57"/>
      <c r="H240" s="57"/>
    </row>
    <row r="241" spans="2:8" x14ac:dyDescent="0.3">
      <c r="B241" s="57"/>
      <c r="C241" s="57"/>
      <c r="D241" s="57"/>
      <c r="E241" s="57"/>
      <c r="F241" s="57"/>
      <c r="G241" s="57"/>
      <c r="H241" s="57"/>
    </row>
    <row r="242" spans="2:8" x14ac:dyDescent="0.3">
      <c r="B242" s="57"/>
      <c r="C242" s="57"/>
      <c r="D242" s="57"/>
      <c r="E242" s="57"/>
      <c r="F242" s="57"/>
      <c r="G242" s="57"/>
      <c r="H242" s="57"/>
    </row>
    <row r="243" spans="2:8" x14ac:dyDescent="0.3">
      <c r="B243" s="57"/>
      <c r="C243" s="57"/>
      <c r="D243" s="57"/>
      <c r="E243" s="57"/>
      <c r="F243" s="57"/>
      <c r="G243" s="57"/>
      <c r="H243" s="57"/>
    </row>
    <row r="244" spans="2:8" x14ac:dyDescent="0.3">
      <c r="B244" s="57"/>
      <c r="C244" s="57"/>
      <c r="D244" s="57"/>
      <c r="E244" s="57"/>
      <c r="F244" s="57"/>
      <c r="G244" s="57"/>
      <c r="H244" s="57"/>
    </row>
    <row r="245" spans="2:8" x14ac:dyDescent="0.3">
      <c r="B245" s="57"/>
      <c r="C245" s="57"/>
      <c r="D245" s="57"/>
      <c r="E245" s="57"/>
      <c r="F245" s="57"/>
      <c r="G245" s="57"/>
      <c r="H245" s="57"/>
    </row>
    <row r="246" spans="2:8" x14ac:dyDescent="0.3">
      <c r="B246" s="57"/>
      <c r="C246" s="57"/>
      <c r="D246" s="57"/>
      <c r="E246" s="57"/>
      <c r="F246" s="57"/>
      <c r="G246" s="57"/>
      <c r="H246" s="57"/>
    </row>
    <row r="247" spans="2:8" x14ac:dyDescent="0.3">
      <c r="B247" s="57"/>
      <c r="C247" s="57"/>
      <c r="D247" s="57"/>
      <c r="E247" s="57"/>
      <c r="F247" s="57"/>
      <c r="G247" s="57"/>
      <c r="H247" s="57"/>
    </row>
    <row r="248" spans="2:8" x14ac:dyDescent="0.3">
      <c r="B248" s="57"/>
      <c r="C248" s="57"/>
      <c r="D248" s="57"/>
      <c r="E248" s="57"/>
      <c r="F248" s="57"/>
      <c r="G248" s="57"/>
      <c r="H248" s="57"/>
    </row>
    <row r="249" spans="2:8" x14ac:dyDescent="0.3">
      <c r="B249" s="57"/>
      <c r="C249" s="57"/>
      <c r="D249" s="57"/>
      <c r="E249" s="57"/>
      <c r="F249" s="57"/>
      <c r="G249" s="57"/>
      <c r="H249" s="57"/>
    </row>
    <row r="250" spans="2:8" x14ac:dyDescent="0.3">
      <c r="B250" s="57"/>
      <c r="C250" s="57"/>
      <c r="D250" s="57"/>
      <c r="E250" s="57"/>
      <c r="F250" s="57"/>
      <c r="G250" s="57"/>
      <c r="H250" s="57"/>
    </row>
    <row r="251" spans="2:8" x14ac:dyDescent="0.3">
      <c r="B251" s="57"/>
      <c r="C251" s="57"/>
      <c r="D251" s="57"/>
      <c r="E251" s="57"/>
      <c r="F251" s="57"/>
      <c r="G251" s="57"/>
      <c r="H251" s="57"/>
    </row>
    <row r="252" spans="2:8" x14ac:dyDescent="0.3">
      <c r="B252" s="57"/>
      <c r="C252" s="57"/>
      <c r="D252" s="57"/>
      <c r="E252" s="57"/>
      <c r="F252" s="57"/>
      <c r="G252" s="57"/>
      <c r="H252" s="57"/>
    </row>
    <row r="253" spans="2:8" x14ac:dyDescent="0.3">
      <c r="B253" s="57"/>
      <c r="C253" s="57"/>
      <c r="D253" s="57"/>
      <c r="E253" s="57"/>
      <c r="F253" s="57"/>
      <c r="G253" s="57"/>
      <c r="H253" s="57"/>
    </row>
    <row r="254" spans="2:8" x14ac:dyDescent="0.3">
      <c r="B254" s="57"/>
      <c r="C254" s="57"/>
      <c r="D254" s="57"/>
      <c r="E254" s="57"/>
      <c r="F254" s="57"/>
      <c r="G254" s="57"/>
      <c r="H254" s="57"/>
    </row>
    <row r="255" spans="2:8" x14ac:dyDescent="0.3">
      <c r="B255" s="57"/>
      <c r="C255" s="57"/>
      <c r="D255" s="57"/>
      <c r="E255" s="57"/>
      <c r="F255" s="57"/>
      <c r="G255" s="57"/>
      <c r="H255" s="57"/>
    </row>
    <row r="256" spans="2:8" x14ac:dyDescent="0.3">
      <c r="B256" s="57"/>
      <c r="C256" s="57"/>
      <c r="D256" s="57"/>
      <c r="E256" s="57"/>
      <c r="F256" s="57"/>
      <c r="G256" s="57"/>
      <c r="H256" s="57"/>
    </row>
    <row r="257" spans="2:8" x14ac:dyDescent="0.3">
      <c r="B257" s="57"/>
      <c r="C257" s="57"/>
      <c r="D257" s="57"/>
      <c r="E257" s="57"/>
      <c r="F257" s="57"/>
      <c r="G257" s="57"/>
      <c r="H257" s="57"/>
    </row>
    <row r="258" spans="2:8" x14ac:dyDescent="0.3">
      <c r="B258" s="57"/>
      <c r="C258" s="57"/>
      <c r="D258" s="57"/>
      <c r="E258" s="57"/>
      <c r="F258" s="57"/>
      <c r="G258" s="57"/>
      <c r="H258" s="57"/>
    </row>
    <row r="259" spans="2:8" x14ac:dyDescent="0.3">
      <c r="B259" s="57"/>
      <c r="C259" s="57"/>
      <c r="D259" s="57"/>
      <c r="E259" s="57"/>
      <c r="F259" s="57"/>
      <c r="G259" s="57"/>
      <c r="H259" s="57"/>
    </row>
    <row r="260" spans="2:8" x14ac:dyDescent="0.3">
      <c r="B260" s="57"/>
      <c r="C260" s="57"/>
      <c r="D260" s="57"/>
      <c r="E260" s="57"/>
      <c r="F260" s="57"/>
      <c r="G260" s="57"/>
      <c r="H260" s="57"/>
    </row>
    <row r="261" spans="2:8" x14ac:dyDescent="0.3">
      <c r="B261" s="57"/>
      <c r="C261" s="57"/>
      <c r="D261" s="57"/>
      <c r="E261" s="57"/>
      <c r="F261" s="57"/>
      <c r="G261" s="57"/>
      <c r="H261" s="57"/>
    </row>
    <row r="262" spans="2:8" x14ac:dyDescent="0.3">
      <c r="B262" s="57"/>
      <c r="C262" s="57"/>
      <c r="D262" s="57"/>
      <c r="E262" s="57"/>
      <c r="F262" s="57"/>
      <c r="G262" s="57"/>
      <c r="H262" s="57"/>
    </row>
    <row r="263" spans="2:8" x14ac:dyDescent="0.3">
      <c r="B263" s="57"/>
      <c r="C263" s="57"/>
      <c r="D263" s="57"/>
      <c r="E263" s="57"/>
      <c r="F263" s="57"/>
      <c r="G263" s="57"/>
      <c r="H263" s="57"/>
    </row>
    <row r="264" spans="2:8" x14ac:dyDescent="0.3">
      <c r="B264" s="57"/>
      <c r="C264" s="57"/>
      <c r="D264" s="57"/>
      <c r="E264" s="57"/>
      <c r="F264" s="57"/>
      <c r="G264" s="57"/>
      <c r="H264" s="57"/>
    </row>
    <row r="265" spans="2:8" x14ac:dyDescent="0.3">
      <c r="B265" s="57"/>
      <c r="C265" s="57"/>
      <c r="D265" s="57"/>
      <c r="E265" s="57"/>
      <c r="F265" s="57"/>
      <c r="G265" s="57"/>
      <c r="H265" s="57"/>
    </row>
    <row r="266" spans="2:8" x14ac:dyDescent="0.3">
      <c r="B266" s="57"/>
      <c r="C266" s="57"/>
      <c r="D266" s="57"/>
      <c r="E266" s="57"/>
      <c r="F266" s="57"/>
      <c r="G266" s="57"/>
      <c r="H266" s="57"/>
    </row>
    <row r="267" spans="2:8" x14ac:dyDescent="0.3">
      <c r="B267" s="57"/>
      <c r="C267" s="57"/>
      <c r="D267" s="57"/>
      <c r="E267" s="57"/>
      <c r="F267" s="57"/>
      <c r="G267" s="57"/>
      <c r="H267" s="57"/>
    </row>
    <row r="268" spans="2:8" x14ac:dyDescent="0.3">
      <c r="B268" s="57"/>
      <c r="C268" s="57"/>
      <c r="D268" s="57"/>
      <c r="E268" s="57"/>
      <c r="F268" s="57"/>
      <c r="G268" s="57"/>
      <c r="H268" s="57"/>
    </row>
    <row r="269" spans="2:8" x14ac:dyDescent="0.3">
      <c r="B269" s="57"/>
      <c r="C269" s="57"/>
      <c r="D269" s="57"/>
      <c r="E269" s="57"/>
      <c r="F269" s="57"/>
      <c r="G269" s="57"/>
      <c r="H269" s="57"/>
    </row>
    <row r="270" spans="2:8" x14ac:dyDescent="0.3">
      <c r="B270" s="57"/>
      <c r="C270" s="57"/>
      <c r="D270" s="57"/>
      <c r="E270" s="57"/>
      <c r="F270" s="57"/>
      <c r="G270" s="57"/>
      <c r="H270" s="57"/>
    </row>
    <row r="271" spans="2:8" x14ac:dyDescent="0.3">
      <c r="B271" s="57"/>
      <c r="C271" s="57"/>
      <c r="D271" s="57"/>
      <c r="E271" s="57"/>
      <c r="F271" s="57"/>
      <c r="G271" s="57"/>
      <c r="H271" s="57"/>
    </row>
    <row r="272" spans="2:8" x14ac:dyDescent="0.3">
      <c r="B272" s="57"/>
      <c r="C272" s="57"/>
      <c r="D272" s="57"/>
      <c r="E272" s="57"/>
      <c r="F272" s="57"/>
      <c r="G272" s="57"/>
      <c r="H272" s="57"/>
    </row>
    <row r="273" spans="2:8" x14ac:dyDescent="0.3">
      <c r="B273" s="57"/>
      <c r="C273" s="57"/>
      <c r="D273" s="57"/>
      <c r="E273" s="57"/>
      <c r="F273" s="57"/>
      <c r="G273" s="57"/>
      <c r="H273" s="57"/>
    </row>
    <row r="274" spans="2:8" x14ac:dyDescent="0.3">
      <c r="B274" s="57"/>
      <c r="C274" s="57"/>
      <c r="D274" s="57"/>
      <c r="E274" s="57"/>
      <c r="F274" s="57"/>
      <c r="G274" s="57"/>
      <c r="H274" s="57"/>
    </row>
    <row r="275" spans="2:8" x14ac:dyDescent="0.3">
      <c r="B275" s="57"/>
      <c r="C275" s="57"/>
      <c r="D275" s="57"/>
      <c r="E275" s="57"/>
      <c r="F275" s="57"/>
      <c r="G275" s="57"/>
      <c r="H275" s="57"/>
    </row>
    <row r="276" spans="2:8" x14ac:dyDescent="0.3">
      <c r="B276" s="57"/>
      <c r="C276" s="57"/>
      <c r="D276" s="57"/>
      <c r="E276" s="57"/>
      <c r="F276" s="57"/>
      <c r="G276" s="57"/>
      <c r="H276" s="57"/>
    </row>
    <row r="277" spans="2:8" x14ac:dyDescent="0.3">
      <c r="B277" s="57"/>
      <c r="C277" s="57"/>
      <c r="D277" s="57"/>
      <c r="E277" s="57"/>
      <c r="F277" s="57"/>
      <c r="G277" s="57"/>
      <c r="H277" s="57"/>
    </row>
    <row r="278" spans="2:8" x14ac:dyDescent="0.3">
      <c r="B278" s="57"/>
      <c r="C278" s="57"/>
      <c r="D278" s="57"/>
      <c r="E278" s="57"/>
      <c r="F278" s="57"/>
      <c r="G278" s="57"/>
      <c r="H278" s="57"/>
    </row>
    <row r="279" spans="2:8" x14ac:dyDescent="0.3">
      <c r="B279" s="57"/>
      <c r="C279" s="57"/>
      <c r="D279" s="57"/>
      <c r="E279" s="57"/>
      <c r="F279" s="57"/>
      <c r="G279" s="57"/>
      <c r="H279" s="57"/>
    </row>
    <row r="280" spans="2:8" x14ac:dyDescent="0.3">
      <c r="B280" s="57"/>
      <c r="C280" s="57"/>
      <c r="D280" s="57"/>
      <c r="E280" s="57"/>
      <c r="F280" s="57"/>
      <c r="G280" s="57"/>
      <c r="H280" s="57"/>
    </row>
    <row r="281" spans="2:8" x14ac:dyDescent="0.3">
      <c r="B281" s="57"/>
      <c r="C281" s="57"/>
      <c r="D281" s="57"/>
      <c r="E281" s="57"/>
      <c r="F281" s="57"/>
      <c r="G281" s="57"/>
      <c r="H281" s="57"/>
    </row>
    <row r="282" spans="2:8" x14ac:dyDescent="0.3">
      <c r="B282" s="57"/>
      <c r="C282" s="57"/>
      <c r="D282" s="57"/>
      <c r="E282" s="57"/>
      <c r="F282" s="57"/>
      <c r="G282" s="57"/>
      <c r="H282" s="57"/>
    </row>
    <row r="283" spans="2:8" x14ac:dyDescent="0.3">
      <c r="B283" s="57"/>
      <c r="C283" s="57"/>
      <c r="D283" s="57"/>
      <c r="E283" s="57"/>
      <c r="F283" s="57"/>
      <c r="G283" s="57"/>
      <c r="H283" s="57"/>
    </row>
    <row r="284" spans="2:8" x14ac:dyDescent="0.3">
      <c r="B284" s="57"/>
      <c r="C284" s="57"/>
      <c r="D284" s="57"/>
      <c r="E284" s="57"/>
      <c r="F284" s="57"/>
      <c r="G284" s="57"/>
      <c r="H284" s="57"/>
    </row>
    <row r="285" spans="2:8" x14ac:dyDescent="0.3">
      <c r="B285" s="57"/>
      <c r="C285" s="57"/>
      <c r="D285" s="57"/>
      <c r="E285" s="57"/>
      <c r="F285" s="57"/>
      <c r="G285" s="57"/>
      <c r="H285" s="57"/>
    </row>
    <row r="286" spans="2:8" x14ac:dyDescent="0.3">
      <c r="B286" s="57"/>
      <c r="C286" s="57"/>
      <c r="D286" s="57"/>
      <c r="E286" s="57"/>
      <c r="F286" s="57"/>
      <c r="G286" s="57"/>
      <c r="H286" s="57"/>
    </row>
    <row r="287" spans="2:8" x14ac:dyDescent="0.3">
      <c r="B287" s="57"/>
      <c r="C287" s="57"/>
      <c r="D287" s="57"/>
      <c r="E287" s="57"/>
      <c r="F287" s="57"/>
      <c r="G287" s="57"/>
      <c r="H287" s="57"/>
    </row>
    <row r="288" spans="2:8" x14ac:dyDescent="0.3">
      <c r="B288" s="57"/>
      <c r="C288" s="57"/>
      <c r="D288" s="57"/>
      <c r="E288" s="57"/>
      <c r="F288" s="57"/>
      <c r="G288" s="57"/>
      <c r="H288" s="57"/>
    </row>
    <row r="289" spans="2:8" x14ac:dyDescent="0.3">
      <c r="B289" s="57"/>
      <c r="C289" s="57"/>
      <c r="D289" s="57"/>
      <c r="E289" s="57"/>
      <c r="F289" s="57"/>
      <c r="G289" s="57"/>
      <c r="H289" s="57"/>
    </row>
    <row r="290" spans="2:8" x14ac:dyDescent="0.3">
      <c r="B290" s="57"/>
      <c r="C290" s="57"/>
      <c r="D290" s="57"/>
      <c r="E290" s="57"/>
      <c r="F290" s="57"/>
      <c r="G290" s="57"/>
      <c r="H290" s="57"/>
    </row>
    <row r="291" spans="2:8" x14ac:dyDescent="0.3">
      <c r="B291" s="57"/>
      <c r="C291" s="57"/>
      <c r="D291" s="57"/>
      <c r="E291" s="57"/>
      <c r="F291" s="57"/>
      <c r="G291" s="57"/>
      <c r="H291" s="57"/>
    </row>
    <row r="292" spans="2:8" x14ac:dyDescent="0.3">
      <c r="B292" s="57"/>
      <c r="C292" s="57"/>
      <c r="D292" s="57"/>
      <c r="E292" s="57"/>
      <c r="F292" s="57"/>
      <c r="G292" s="57"/>
      <c r="H292" s="57"/>
    </row>
    <row r="293" spans="2:8" x14ac:dyDescent="0.3">
      <c r="B293" s="57"/>
      <c r="C293" s="57"/>
      <c r="D293" s="57"/>
      <c r="E293" s="57"/>
      <c r="F293" s="57"/>
      <c r="G293" s="57"/>
      <c r="H293" s="57"/>
    </row>
    <row r="294" spans="2:8" x14ac:dyDescent="0.3">
      <c r="B294" s="57"/>
      <c r="C294" s="57"/>
      <c r="D294" s="57"/>
      <c r="E294" s="57"/>
      <c r="F294" s="57"/>
      <c r="G294" s="57"/>
      <c r="H294" s="57"/>
    </row>
    <row r="295" spans="2:8" x14ac:dyDescent="0.3">
      <c r="B295" s="57"/>
      <c r="C295" s="57"/>
      <c r="D295" s="57"/>
      <c r="E295" s="57"/>
      <c r="F295" s="57"/>
      <c r="G295" s="57"/>
      <c r="H295" s="57"/>
    </row>
    <row r="296" spans="2:8" x14ac:dyDescent="0.3">
      <c r="B296" s="57"/>
      <c r="C296" s="57"/>
      <c r="D296" s="57"/>
      <c r="E296" s="57"/>
      <c r="F296" s="57"/>
      <c r="G296" s="57"/>
      <c r="H296" s="57"/>
    </row>
    <row r="297" spans="2:8" x14ac:dyDescent="0.3">
      <c r="B297" s="57"/>
      <c r="C297" s="57"/>
      <c r="D297" s="57"/>
      <c r="E297" s="57"/>
      <c r="F297" s="57"/>
      <c r="G297" s="57"/>
      <c r="H297" s="57"/>
    </row>
    <row r="298" spans="2:8" x14ac:dyDescent="0.3">
      <c r="B298" s="57"/>
      <c r="C298" s="57"/>
      <c r="D298" s="57"/>
      <c r="E298" s="57"/>
      <c r="F298" s="57"/>
      <c r="G298" s="57"/>
      <c r="H298" s="57"/>
    </row>
    <row r="299" spans="2:8" x14ac:dyDescent="0.3">
      <c r="B299" s="57"/>
      <c r="C299" s="57"/>
      <c r="D299" s="57"/>
      <c r="E299" s="57"/>
      <c r="F299" s="57"/>
      <c r="G299" s="57"/>
      <c r="H299" s="57"/>
    </row>
    <row r="300" spans="2:8" x14ac:dyDescent="0.3">
      <c r="B300" s="57"/>
      <c r="C300" s="57"/>
      <c r="D300" s="57"/>
      <c r="E300" s="57"/>
      <c r="F300" s="57"/>
      <c r="G300" s="57"/>
      <c r="H300" s="57"/>
    </row>
    <row r="301" spans="2:8" x14ac:dyDescent="0.3">
      <c r="B301" s="57"/>
      <c r="C301" s="57"/>
      <c r="D301" s="57"/>
      <c r="E301" s="57"/>
      <c r="F301" s="57"/>
      <c r="G301" s="57"/>
      <c r="H301" s="57"/>
    </row>
    <row r="302" spans="2:8" x14ac:dyDescent="0.3">
      <c r="B302" s="57"/>
      <c r="C302" s="57"/>
      <c r="D302" s="57"/>
      <c r="E302" s="57"/>
      <c r="F302" s="57"/>
      <c r="G302" s="57"/>
      <c r="H302" s="57"/>
    </row>
    <row r="303" spans="2:8" x14ac:dyDescent="0.3">
      <c r="B303" s="57"/>
      <c r="C303" s="57"/>
      <c r="D303" s="57"/>
      <c r="E303" s="57"/>
      <c r="F303" s="57"/>
      <c r="G303" s="57"/>
      <c r="H303" s="57"/>
    </row>
    <row r="304" spans="2:8" x14ac:dyDescent="0.3">
      <c r="B304" s="57"/>
      <c r="C304" s="57"/>
      <c r="D304" s="57"/>
      <c r="E304" s="57"/>
      <c r="F304" s="57"/>
      <c r="G304" s="57"/>
      <c r="H304" s="57"/>
    </row>
    <row r="305" spans="2:8" x14ac:dyDescent="0.3">
      <c r="B305" s="57"/>
      <c r="C305" s="57"/>
      <c r="D305" s="57"/>
      <c r="E305" s="57"/>
      <c r="F305" s="57"/>
      <c r="G305" s="57"/>
      <c r="H305" s="57"/>
    </row>
    <row r="306" spans="2:8" x14ac:dyDescent="0.3">
      <c r="B306" s="57"/>
      <c r="C306" s="57"/>
      <c r="D306" s="57"/>
      <c r="E306" s="57"/>
      <c r="F306" s="57"/>
      <c r="G306" s="57"/>
      <c r="H306" s="57"/>
    </row>
    <row r="307" spans="2:8" x14ac:dyDescent="0.3">
      <c r="B307" s="57"/>
      <c r="C307" s="57"/>
      <c r="D307" s="57"/>
      <c r="E307" s="57"/>
      <c r="F307" s="57"/>
      <c r="G307" s="57"/>
      <c r="H307" s="57"/>
    </row>
    <row r="308" spans="2:8" x14ac:dyDescent="0.3">
      <c r="B308" s="57"/>
      <c r="C308" s="57"/>
      <c r="D308" s="57"/>
      <c r="E308" s="57"/>
      <c r="F308" s="57"/>
      <c r="G308" s="57"/>
      <c r="H308" s="57"/>
    </row>
    <row r="309" spans="2:8" x14ac:dyDescent="0.3">
      <c r="B309" s="57"/>
      <c r="C309" s="57"/>
      <c r="D309" s="57"/>
      <c r="E309" s="57"/>
      <c r="F309" s="57"/>
      <c r="G309" s="57"/>
      <c r="H309" s="57"/>
    </row>
    <row r="310" spans="2:8" x14ac:dyDescent="0.3">
      <c r="B310" s="57"/>
      <c r="C310" s="57"/>
      <c r="D310" s="57"/>
      <c r="E310" s="57"/>
      <c r="F310" s="57"/>
      <c r="G310" s="57"/>
      <c r="H310" s="57"/>
    </row>
    <row r="311" spans="2:8" x14ac:dyDescent="0.3">
      <c r="B311" s="57"/>
      <c r="C311" s="57"/>
      <c r="D311" s="57"/>
      <c r="E311" s="57"/>
      <c r="F311" s="57"/>
      <c r="G311" s="57"/>
      <c r="H311" s="57"/>
    </row>
    <row r="312" spans="2:8" x14ac:dyDescent="0.3">
      <c r="B312" s="57"/>
      <c r="C312" s="57"/>
      <c r="D312" s="57"/>
      <c r="E312" s="57"/>
      <c r="F312" s="57"/>
      <c r="G312" s="57"/>
      <c r="H312" s="57"/>
    </row>
    <row r="313" spans="2:8" x14ac:dyDescent="0.3">
      <c r="B313" s="57"/>
      <c r="C313" s="57"/>
      <c r="D313" s="57"/>
      <c r="E313" s="57"/>
      <c r="F313" s="57"/>
      <c r="G313" s="57"/>
      <c r="H313" s="57"/>
    </row>
    <row r="314" spans="2:8" x14ac:dyDescent="0.3">
      <c r="B314" s="57"/>
      <c r="C314" s="57"/>
      <c r="D314" s="57"/>
      <c r="E314" s="57"/>
      <c r="F314" s="57"/>
      <c r="G314" s="57"/>
      <c r="H314" s="57"/>
    </row>
    <row r="315" spans="2:8" x14ac:dyDescent="0.3">
      <c r="B315" s="57"/>
      <c r="C315" s="57"/>
      <c r="D315" s="57"/>
      <c r="E315" s="57"/>
      <c r="F315" s="57"/>
      <c r="G315" s="57"/>
      <c r="H315" s="57"/>
    </row>
    <row r="316" spans="2:8" x14ac:dyDescent="0.3">
      <c r="B316" s="57"/>
      <c r="C316" s="57"/>
      <c r="D316" s="57"/>
      <c r="E316" s="57"/>
      <c r="F316" s="57"/>
      <c r="G316" s="57"/>
      <c r="H316" s="57"/>
    </row>
    <row r="317" spans="2:8" x14ac:dyDescent="0.3">
      <c r="B317" s="57"/>
      <c r="C317" s="57"/>
      <c r="D317" s="57"/>
      <c r="E317" s="57"/>
      <c r="F317" s="57"/>
      <c r="G317" s="57"/>
      <c r="H317" s="57"/>
    </row>
    <row r="318" spans="2:8" x14ac:dyDescent="0.3">
      <c r="B318" s="57"/>
      <c r="C318" s="57"/>
      <c r="D318" s="57"/>
      <c r="E318" s="57"/>
      <c r="F318" s="57"/>
      <c r="G318" s="57"/>
      <c r="H318" s="57"/>
    </row>
    <row r="319" spans="2:8" x14ac:dyDescent="0.3">
      <c r="B319" s="57"/>
      <c r="C319" s="57"/>
      <c r="D319" s="57"/>
      <c r="E319" s="57"/>
      <c r="F319" s="57"/>
      <c r="G319" s="57"/>
      <c r="H319" s="57"/>
    </row>
    <row r="320" spans="2:8" x14ac:dyDescent="0.3">
      <c r="B320" s="57"/>
      <c r="C320" s="57"/>
      <c r="D320" s="57"/>
      <c r="E320" s="57"/>
      <c r="F320" s="57"/>
      <c r="G320" s="57"/>
      <c r="H320" s="57"/>
    </row>
    <row r="321" spans="2:8" x14ac:dyDescent="0.3">
      <c r="B321" s="57"/>
      <c r="C321" s="57"/>
      <c r="D321" s="57"/>
      <c r="E321" s="57"/>
      <c r="F321" s="57"/>
      <c r="G321" s="57"/>
      <c r="H321" s="57"/>
    </row>
    <row r="322" spans="2:8" x14ac:dyDescent="0.3">
      <c r="B322" s="57"/>
      <c r="C322" s="57"/>
      <c r="D322" s="57"/>
      <c r="E322" s="57"/>
      <c r="F322" s="57"/>
      <c r="G322" s="57"/>
      <c r="H322" s="57"/>
    </row>
    <row r="323" spans="2:8" x14ac:dyDescent="0.3">
      <c r="B323" s="57"/>
      <c r="C323" s="57"/>
      <c r="D323" s="57"/>
      <c r="E323" s="57"/>
      <c r="F323" s="57"/>
      <c r="G323" s="57"/>
      <c r="H323" s="57"/>
    </row>
    <row r="324" spans="2:8" x14ac:dyDescent="0.3">
      <c r="B324" s="57"/>
      <c r="C324" s="57"/>
      <c r="D324" s="57"/>
      <c r="E324" s="57"/>
      <c r="F324" s="57"/>
      <c r="G324" s="57"/>
      <c r="H324" s="57"/>
    </row>
    <row r="325" spans="2:8" x14ac:dyDescent="0.3">
      <c r="B325" s="57"/>
      <c r="C325" s="57"/>
      <c r="D325" s="57"/>
      <c r="E325" s="57"/>
      <c r="F325" s="57"/>
      <c r="G325" s="57"/>
      <c r="H325" s="57"/>
    </row>
    <row r="326" spans="2:8" x14ac:dyDescent="0.3">
      <c r="B326" s="57"/>
      <c r="C326" s="57"/>
      <c r="D326" s="57"/>
      <c r="E326" s="57"/>
      <c r="F326" s="57"/>
      <c r="G326" s="57"/>
      <c r="H326" s="57"/>
    </row>
    <row r="327" spans="2:8" x14ac:dyDescent="0.3">
      <c r="B327" s="57"/>
      <c r="C327" s="57"/>
      <c r="D327" s="57"/>
      <c r="E327" s="57"/>
      <c r="F327" s="57"/>
      <c r="G327" s="57"/>
      <c r="H327" s="57"/>
    </row>
    <row r="328" spans="2:8" x14ac:dyDescent="0.3">
      <c r="B328" s="57"/>
      <c r="C328" s="57"/>
      <c r="D328" s="57"/>
      <c r="E328" s="57"/>
      <c r="F328" s="57"/>
      <c r="G328" s="57"/>
      <c r="H328" s="57"/>
    </row>
    <row r="329" spans="2:8" x14ac:dyDescent="0.3">
      <c r="B329" s="57"/>
      <c r="C329" s="57"/>
      <c r="D329" s="57"/>
      <c r="E329" s="57"/>
      <c r="F329" s="57"/>
      <c r="G329" s="57"/>
      <c r="H329" s="57"/>
    </row>
    <row r="330" spans="2:8" x14ac:dyDescent="0.3">
      <c r="B330" s="57"/>
      <c r="C330" s="57"/>
      <c r="D330" s="57"/>
      <c r="E330" s="57"/>
      <c r="F330" s="57"/>
      <c r="G330" s="57"/>
      <c r="H330" s="57"/>
    </row>
    <row r="331" spans="2:8" x14ac:dyDescent="0.3">
      <c r="B331" s="57"/>
      <c r="C331" s="57"/>
      <c r="D331" s="57"/>
      <c r="E331" s="57"/>
      <c r="F331" s="57"/>
      <c r="G331" s="57"/>
      <c r="H331" s="57"/>
    </row>
    <row r="332" spans="2:8" x14ac:dyDescent="0.3">
      <c r="B332" s="57"/>
      <c r="C332" s="57"/>
      <c r="D332" s="57"/>
      <c r="E332" s="57"/>
      <c r="F332" s="57"/>
      <c r="G332" s="57"/>
      <c r="H332" s="57"/>
    </row>
    <row r="333" spans="2:8" x14ac:dyDescent="0.3">
      <c r="B333" s="57"/>
      <c r="C333" s="57"/>
      <c r="D333" s="57"/>
      <c r="E333" s="57"/>
      <c r="F333" s="57"/>
      <c r="G333" s="57"/>
      <c r="H333" s="57"/>
    </row>
    <row r="334" spans="2:8" x14ac:dyDescent="0.3">
      <c r="B334" s="57"/>
      <c r="C334" s="57"/>
      <c r="D334" s="57"/>
      <c r="E334" s="57"/>
      <c r="F334" s="57"/>
      <c r="G334" s="57"/>
      <c r="H334" s="57"/>
    </row>
    <row r="335" spans="2:8" x14ac:dyDescent="0.3">
      <c r="B335" s="57"/>
      <c r="C335" s="57"/>
      <c r="D335" s="57"/>
      <c r="E335" s="57"/>
      <c r="F335" s="57"/>
      <c r="G335" s="57"/>
      <c r="H335" s="57"/>
    </row>
    <row r="336" spans="2:8" x14ac:dyDescent="0.3">
      <c r="B336" s="57"/>
      <c r="C336" s="57"/>
      <c r="D336" s="57"/>
      <c r="E336" s="57"/>
      <c r="F336" s="57"/>
      <c r="G336" s="57"/>
      <c r="H336" s="57"/>
    </row>
    <row r="337" spans="2:8" x14ac:dyDescent="0.3">
      <c r="B337" s="57"/>
      <c r="C337" s="57"/>
      <c r="D337" s="57"/>
      <c r="E337" s="57"/>
      <c r="F337" s="57"/>
      <c r="G337" s="57"/>
      <c r="H337" s="57"/>
    </row>
    <row r="338" spans="2:8" x14ac:dyDescent="0.3">
      <c r="B338" s="57"/>
      <c r="C338" s="57"/>
      <c r="D338" s="57"/>
      <c r="E338" s="57"/>
      <c r="F338" s="57"/>
      <c r="G338" s="57"/>
      <c r="H338" s="57"/>
    </row>
    <row r="339" spans="2:8" x14ac:dyDescent="0.3">
      <c r="B339" s="57"/>
      <c r="C339" s="57"/>
      <c r="D339" s="57"/>
      <c r="E339" s="57"/>
      <c r="F339" s="57"/>
      <c r="G339" s="57"/>
      <c r="H339" s="57"/>
    </row>
    <row r="340" spans="2:8" x14ac:dyDescent="0.3">
      <c r="B340" s="57"/>
      <c r="C340" s="57"/>
      <c r="D340" s="57"/>
      <c r="E340" s="57"/>
      <c r="F340" s="57"/>
      <c r="G340" s="57"/>
      <c r="H340" s="57"/>
    </row>
    <row r="341" spans="2:8" x14ac:dyDescent="0.3">
      <c r="B341" s="57"/>
      <c r="C341" s="57"/>
      <c r="D341" s="57"/>
      <c r="E341" s="57"/>
      <c r="F341" s="57"/>
      <c r="G341" s="57"/>
      <c r="H341" s="57"/>
    </row>
    <row r="342" spans="2:8" x14ac:dyDescent="0.3">
      <c r="B342" s="57"/>
      <c r="C342" s="57"/>
      <c r="D342" s="57"/>
      <c r="E342" s="57"/>
      <c r="F342" s="57"/>
      <c r="G342" s="57"/>
      <c r="H342" s="57"/>
    </row>
    <row r="343" spans="2:8" x14ac:dyDescent="0.3">
      <c r="B343" s="57"/>
      <c r="C343" s="57"/>
      <c r="D343" s="57"/>
      <c r="E343" s="57"/>
      <c r="F343" s="57"/>
      <c r="G343" s="57"/>
      <c r="H343" s="57"/>
    </row>
    <row r="344" spans="2:8" x14ac:dyDescent="0.3">
      <c r="B344" s="57"/>
      <c r="C344" s="57"/>
      <c r="D344" s="57"/>
      <c r="E344" s="57"/>
      <c r="F344" s="57"/>
      <c r="G344" s="57"/>
      <c r="H344" s="57"/>
    </row>
    <row r="345" spans="2:8" x14ac:dyDescent="0.3">
      <c r="B345" s="57"/>
      <c r="C345" s="57"/>
      <c r="D345" s="57"/>
      <c r="E345" s="57"/>
      <c r="F345" s="57"/>
      <c r="G345" s="57"/>
      <c r="H345" s="57"/>
    </row>
    <row r="346" spans="2:8" x14ac:dyDescent="0.3">
      <c r="B346" s="57"/>
      <c r="C346" s="57"/>
      <c r="D346" s="57"/>
      <c r="E346" s="57"/>
      <c r="F346" s="57"/>
      <c r="G346" s="57"/>
      <c r="H346" s="57"/>
    </row>
    <row r="347" spans="2:8" x14ac:dyDescent="0.3">
      <c r="B347" s="57"/>
      <c r="C347" s="57"/>
      <c r="D347" s="57"/>
      <c r="E347" s="57"/>
      <c r="F347" s="57"/>
      <c r="G347" s="57"/>
      <c r="H347" s="57"/>
    </row>
    <row r="348" spans="2:8" x14ac:dyDescent="0.3">
      <c r="B348" s="57"/>
      <c r="C348" s="57"/>
      <c r="D348" s="57"/>
      <c r="E348" s="57"/>
      <c r="F348" s="57"/>
      <c r="G348" s="57"/>
      <c r="H348" s="57"/>
    </row>
    <row r="349" spans="2:8" x14ac:dyDescent="0.3">
      <c r="B349" s="57"/>
      <c r="C349" s="57"/>
      <c r="D349" s="57"/>
      <c r="E349" s="57"/>
      <c r="F349" s="57"/>
      <c r="G349" s="57"/>
      <c r="H349" s="57"/>
    </row>
    <row r="350" spans="2:8" x14ac:dyDescent="0.3">
      <c r="B350" s="57"/>
      <c r="C350" s="57"/>
      <c r="D350" s="57"/>
      <c r="E350" s="57"/>
      <c r="F350" s="57"/>
      <c r="G350" s="57"/>
      <c r="H350" s="57"/>
    </row>
    <row r="351" spans="2:8" x14ac:dyDescent="0.3">
      <c r="B351" s="57"/>
      <c r="C351" s="57"/>
      <c r="D351" s="57"/>
      <c r="E351" s="57"/>
      <c r="F351" s="57"/>
      <c r="G351" s="57"/>
      <c r="H351" s="57"/>
    </row>
    <row r="352" spans="2:8" x14ac:dyDescent="0.3">
      <c r="B352" s="57"/>
      <c r="C352" s="57"/>
      <c r="D352" s="57"/>
      <c r="E352" s="57"/>
      <c r="F352" s="57"/>
      <c r="G352" s="57"/>
      <c r="H352" s="57"/>
    </row>
    <row r="353" spans="2:8" x14ac:dyDescent="0.3">
      <c r="B353" s="57"/>
      <c r="C353" s="57"/>
      <c r="D353" s="57"/>
      <c r="E353" s="57"/>
      <c r="F353" s="57"/>
      <c r="G353" s="57"/>
      <c r="H353" s="57"/>
    </row>
    <row r="354" spans="2:8" x14ac:dyDescent="0.3">
      <c r="B354" s="57"/>
      <c r="C354" s="57"/>
      <c r="D354" s="57"/>
      <c r="E354" s="57"/>
      <c r="F354" s="57"/>
      <c r="G354" s="57"/>
      <c r="H354" s="57"/>
    </row>
    <row r="355" spans="2:8" x14ac:dyDescent="0.3">
      <c r="B355" s="57"/>
      <c r="C355" s="57"/>
      <c r="D355" s="57"/>
      <c r="E355" s="57"/>
      <c r="F355" s="57"/>
      <c r="G355" s="57"/>
      <c r="H355" s="57"/>
    </row>
    <row r="356" spans="2:8" x14ac:dyDescent="0.3">
      <c r="B356" s="57"/>
      <c r="C356" s="57"/>
      <c r="D356" s="57"/>
      <c r="E356" s="57"/>
      <c r="F356" s="57"/>
      <c r="G356" s="57"/>
      <c r="H356" s="57"/>
    </row>
    <row r="357" spans="2:8" x14ac:dyDescent="0.3">
      <c r="B357" s="57"/>
      <c r="C357" s="57"/>
      <c r="D357" s="57"/>
      <c r="E357" s="57"/>
      <c r="F357" s="57"/>
      <c r="G357" s="57"/>
      <c r="H357" s="57"/>
    </row>
    <row r="358" spans="2:8" x14ac:dyDescent="0.3">
      <c r="B358" s="57"/>
      <c r="C358" s="57"/>
      <c r="D358" s="57"/>
      <c r="E358" s="57"/>
      <c r="F358" s="57"/>
      <c r="G358" s="57"/>
      <c r="H358" s="57"/>
    </row>
    <row r="359" spans="2:8" x14ac:dyDescent="0.3">
      <c r="B359" s="57"/>
      <c r="C359" s="57"/>
      <c r="D359" s="57"/>
      <c r="E359" s="57"/>
      <c r="F359" s="57"/>
      <c r="G359" s="57"/>
      <c r="H359" s="57"/>
    </row>
    <row r="360" spans="2:8" x14ac:dyDescent="0.3">
      <c r="B360" s="57"/>
      <c r="C360" s="57"/>
      <c r="D360" s="57"/>
      <c r="E360" s="57"/>
      <c r="F360" s="57"/>
      <c r="G360" s="57"/>
      <c r="H360" s="57"/>
    </row>
    <row r="361" spans="2:8" x14ac:dyDescent="0.3">
      <c r="B361" s="57"/>
      <c r="C361" s="57"/>
      <c r="D361" s="57"/>
      <c r="E361" s="57"/>
      <c r="F361" s="57"/>
      <c r="G361" s="57"/>
      <c r="H361" s="57"/>
    </row>
    <row r="362" spans="2:8" x14ac:dyDescent="0.3">
      <c r="B362" s="57"/>
      <c r="C362" s="57"/>
      <c r="D362" s="57"/>
      <c r="E362" s="57"/>
      <c r="F362" s="57"/>
      <c r="G362" s="57"/>
      <c r="H362" s="57"/>
    </row>
    <row r="363" spans="2:8" x14ac:dyDescent="0.3">
      <c r="B363" s="57"/>
      <c r="C363" s="57"/>
      <c r="D363" s="57"/>
      <c r="E363" s="57"/>
      <c r="F363" s="57"/>
      <c r="G363" s="57"/>
      <c r="H363" s="57"/>
    </row>
    <row r="364" spans="2:8" x14ac:dyDescent="0.3">
      <c r="B364" s="57"/>
      <c r="C364" s="57"/>
      <c r="D364" s="57"/>
      <c r="E364" s="57"/>
      <c r="F364" s="57"/>
      <c r="G364" s="57"/>
      <c r="H364" s="57"/>
    </row>
    <row r="365" spans="2:8" x14ac:dyDescent="0.3">
      <c r="B365" s="57"/>
      <c r="C365" s="57"/>
      <c r="D365" s="57"/>
      <c r="E365" s="57"/>
      <c r="F365" s="57"/>
      <c r="G365" s="57"/>
      <c r="H365" s="57"/>
    </row>
    <row r="366" spans="2:8" x14ac:dyDescent="0.3">
      <c r="B366" s="57"/>
      <c r="C366" s="57"/>
      <c r="D366" s="57"/>
      <c r="E366" s="57"/>
      <c r="F366" s="57"/>
      <c r="G366" s="57"/>
      <c r="H366" s="57"/>
    </row>
    <row r="367" spans="2:8" x14ac:dyDescent="0.3">
      <c r="B367" s="57"/>
      <c r="C367" s="57"/>
      <c r="D367" s="57"/>
      <c r="E367" s="57"/>
      <c r="F367" s="57"/>
      <c r="G367" s="57"/>
      <c r="H367" s="57"/>
    </row>
    <row r="368" spans="2:8" x14ac:dyDescent="0.3">
      <c r="B368" s="57"/>
      <c r="C368" s="57"/>
      <c r="D368" s="57"/>
      <c r="E368" s="57"/>
      <c r="F368" s="57"/>
      <c r="G368" s="57"/>
      <c r="H368" s="57"/>
    </row>
    <row r="369" spans="2:8" x14ac:dyDescent="0.3">
      <c r="B369" s="57"/>
      <c r="C369" s="57"/>
      <c r="D369" s="57"/>
      <c r="E369" s="57"/>
      <c r="F369" s="57"/>
      <c r="G369" s="57"/>
      <c r="H369" s="57"/>
    </row>
    <row r="370" spans="2:8" x14ac:dyDescent="0.3">
      <c r="B370" s="57"/>
      <c r="C370" s="57"/>
      <c r="D370" s="57"/>
      <c r="E370" s="57"/>
      <c r="F370" s="57"/>
      <c r="G370" s="57"/>
      <c r="H370" s="57"/>
    </row>
    <row r="371" spans="2:8" x14ac:dyDescent="0.3">
      <c r="B371" s="57"/>
      <c r="C371" s="57"/>
      <c r="D371" s="57"/>
      <c r="E371" s="57"/>
      <c r="F371" s="57"/>
      <c r="G371" s="57"/>
      <c r="H371" s="57"/>
    </row>
    <row r="372" spans="2:8" x14ac:dyDescent="0.3">
      <c r="B372" s="57"/>
      <c r="C372" s="57"/>
      <c r="D372" s="57"/>
      <c r="E372" s="57"/>
      <c r="F372" s="57"/>
      <c r="G372" s="57"/>
      <c r="H372" s="57"/>
    </row>
    <row r="373" spans="2:8" x14ac:dyDescent="0.3">
      <c r="B373" s="57"/>
      <c r="C373" s="57"/>
      <c r="D373" s="57"/>
      <c r="E373" s="57"/>
      <c r="F373" s="57"/>
      <c r="G373" s="57"/>
      <c r="H373" s="57"/>
    </row>
    <row r="374" spans="2:8" x14ac:dyDescent="0.3">
      <c r="B374" s="57"/>
      <c r="C374" s="57"/>
      <c r="D374" s="57"/>
      <c r="E374" s="57"/>
      <c r="F374" s="57"/>
      <c r="G374" s="57"/>
      <c r="H374" s="57"/>
    </row>
    <row r="375" spans="2:8" x14ac:dyDescent="0.3">
      <c r="B375" s="57"/>
      <c r="C375" s="57"/>
      <c r="D375" s="57"/>
      <c r="E375" s="57"/>
      <c r="F375" s="57"/>
      <c r="G375" s="57"/>
      <c r="H375" s="57"/>
    </row>
    <row r="376" spans="2:8" x14ac:dyDescent="0.3">
      <c r="B376" s="57"/>
      <c r="C376" s="57"/>
      <c r="D376" s="57"/>
      <c r="E376" s="57"/>
      <c r="F376" s="57"/>
      <c r="G376" s="57"/>
      <c r="H376" s="57"/>
    </row>
    <row r="377" spans="2:8" x14ac:dyDescent="0.3">
      <c r="B377" s="57"/>
      <c r="C377" s="57"/>
      <c r="D377" s="57"/>
      <c r="E377" s="57"/>
      <c r="F377" s="57"/>
      <c r="G377" s="57"/>
      <c r="H377" s="57"/>
    </row>
    <row r="378" spans="2:8" x14ac:dyDescent="0.3">
      <c r="B378" s="57"/>
      <c r="C378" s="57"/>
      <c r="D378" s="57"/>
      <c r="E378" s="57"/>
      <c r="F378" s="57"/>
      <c r="G378" s="57"/>
      <c r="H378" s="57"/>
    </row>
    <row r="379" spans="2:8" x14ac:dyDescent="0.3">
      <c r="B379" s="57"/>
      <c r="C379" s="57"/>
      <c r="D379" s="57"/>
      <c r="E379" s="57"/>
      <c r="F379" s="57"/>
      <c r="G379" s="57"/>
      <c r="H379" s="57"/>
    </row>
    <row r="380" spans="2:8" x14ac:dyDescent="0.3">
      <c r="B380" s="57"/>
      <c r="C380" s="57"/>
      <c r="D380" s="57"/>
      <c r="E380" s="57"/>
      <c r="F380" s="57"/>
      <c r="G380" s="57"/>
      <c r="H380" s="57"/>
    </row>
    <row r="381" spans="2:8" x14ac:dyDescent="0.3">
      <c r="B381" s="57"/>
      <c r="C381" s="57"/>
      <c r="D381" s="57"/>
      <c r="E381" s="57"/>
      <c r="F381" s="57"/>
      <c r="G381" s="57"/>
      <c r="H381" s="57"/>
    </row>
    <row r="382" spans="2:8" x14ac:dyDescent="0.3">
      <c r="B382" s="57"/>
      <c r="C382" s="57"/>
      <c r="D382" s="57"/>
      <c r="E382" s="57"/>
      <c r="F382" s="57"/>
      <c r="G382" s="57"/>
      <c r="H382" s="57"/>
    </row>
    <row r="383" spans="2:8" x14ac:dyDescent="0.3">
      <c r="B383" s="57"/>
      <c r="C383" s="57"/>
      <c r="D383" s="57"/>
      <c r="E383" s="57"/>
      <c r="F383" s="57"/>
      <c r="G383" s="57"/>
      <c r="H383" s="57"/>
    </row>
    <row r="384" spans="2:8" x14ac:dyDescent="0.3">
      <c r="B384" s="57"/>
      <c r="C384" s="57"/>
      <c r="D384" s="57"/>
      <c r="E384" s="57"/>
      <c r="F384" s="57"/>
      <c r="G384" s="57"/>
      <c r="H384" s="57"/>
    </row>
    <row r="385" spans="2:8" x14ac:dyDescent="0.3">
      <c r="B385" s="57"/>
      <c r="C385" s="57"/>
      <c r="D385" s="57"/>
      <c r="E385" s="57"/>
      <c r="F385" s="57"/>
      <c r="G385" s="57"/>
      <c r="H385" s="57"/>
    </row>
    <row r="386" spans="2:8" x14ac:dyDescent="0.3">
      <c r="B386" s="57"/>
      <c r="C386" s="57"/>
      <c r="D386" s="57"/>
      <c r="E386" s="57"/>
      <c r="F386" s="57"/>
      <c r="G386" s="57"/>
      <c r="H386" s="57"/>
    </row>
    <row r="387" spans="2:8" x14ac:dyDescent="0.3">
      <c r="B387" s="57"/>
      <c r="C387" s="57"/>
      <c r="D387" s="57"/>
      <c r="E387" s="57"/>
      <c r="F387" s="57"/>
      <c r="G387" s="57"/>
      <c r="H387" s="57"/>
    </row>
    <row r="388" spans="2:8" x14ac:dyDescent="0.3">
      <c r="B388" s="57"/>
      <c r="C388" s="57"/>
      <c r="D388" s="57"/>
      <c r="E388" s="57"/>
      <c r="F388" s="57"/>
      <c r="G388" s="57"/>
      <c r="H388" s="57"/>
    </row>
    <row r="389" spans="2:8" x14ac:dyDescent="0.3">
      <c r="B389" s="57"/>
      <c r="C389" s="57"/>
      <c r="D389" s="57"/>
      <c r="E389" s="57"/>
      <c r="F389" s="57"/>
      <c r="G389" s="57"/>
      <c r="H389" s="57"/>
    </row>
    <row r="390" spans="2:8" x14ac:dyDescent="0.3">
      <c r="B390" s="57"/>
      <c r="C390" s="57"/>
      <c r="D390" s="57"/>
      <c r="E390" s="57"/>
      <c r="F390" s="57"/>
      <c r="G390" s="57"/>
      <c r="H390" s="57"/>
    </row>
    <row r="391" spans="2:8" x14ac:dyDescent="0.3">
      <c r="B391" s="57"/>
      <c r="C391" s="57"/>
      <c r="D391" s="57"/>
      <c r="E391" s="57"/>
      <c r="F391" s="57"/>
      <c r="G391" s="57"/>
      <c r="H391" s="57"/>
    </row>
    <row r="392" spans="2:8" x14ac:dyDescent="0.3">
      <c r="B392" s="57"/>
      <c r="C392" s="57"/>
      <c r="D392" s="57"/>
      <c r="E392" s="57"/>
      <c r="F392" s="57"/>
      <c r="G392" s="57"/>
      <c r="H392" s="57"/>
    </row>
    <row r="393" spans="2:8" x14ac:dyDescent="0.3">
      <c r="B393" s="57"/>
      <c r="C393" s="57"/>
      <c r="D393" s="57"/>
      <c r="E393" s="57"/>
      <c r="F393" s="57"/>
      <c r="G393" s="57"/>
      <c r="H393" s="57"/>
    </row>
    <row r="394" spans="2:8" x14ac:dyDescent="0.3">
      <c r="B394" s="57"/>
      <c r="C394" s="57"/>
      <c r="D394" s="57"/>
      <c r="E394" s="57"/>
      <c r="F394" s="57"/>
      <c r="G394" s="57"/>
      <c r="H394" s="57"/>
    </row>
    <row r="395" spans="2:8" x14ac:dyDescent="0.3">
      <c r="B395" s="57"/>
      <c r="C395" s="57"/>
      <c r="D395" s="57"/>
      <c r="E395" s="57"/>
      <c r="F395" s="57"/>
      <c r="G395" s="57"/>
      <c r="H395" s="57"/>
    </row>
    <row r="396" spans="2:8" x14ac:dyDescent="0.3">
      <c r="B396" s="57"/>
      <c r="C396" s="57"/>
      <c r="D396" s="57"/>
      <c r="E396" s="57"/>
      <c r="F396" s="57"/>
      <c r="G396" s="57"/>
      <c r="H396" s="57"/>
    </row>
    <row r="397" spans="2:8" x14ac:dyDescent="0.3">
      <c r="B397" s="57"/>
      <c r="C397" s="57"/>
      <c r="D397" s="57"/>
      <c r="E397" s="57"/>
      <c r="F397" s="57"/>
      <c r="G397" s="57"/>
      <c r="H397" s="57"/>
    </row>
    <row r="398" spans="2:8" x14ac:dyDescent="0.3">
      <c r="B398" s="57"/>
      <c r="C398" s="57"/>
      <c r="D398" s="57"/>
      <c r="E398" s="57"/>
      <c r="F398" s="57"/>
      <c r="G398" s="57"/>
      <c r="H398" s="57"/>
    </row>
    <row r="399" spans="2:8" x14ac:dyDescent="0.3">
      <c r="B399" s="57"/>
      <c r="C399" s="57"/>
      <c r="D399" s="57"/>
      <c r="E399" s="57"/>
      <c r="F399" s="57"/>
      <c r="G399" s="57"/>
      <c r="H399" s="57"/>
    </row>
    <row r="400" spans="2:8" x14ac:dyDescent="0.3">
      <c r="B400" s="57"/>
      <c r="C400" s="57"/>
      <c r="D400" s="57"/>
      <c r="E400" s="57"/>
      <c r="F400" s="57"/>
      <c r="G400" s="57"/>
      <c r="H400" s="57"/>
    </row>
    <row r="401" spans="2:8" x14ac:dyDescent="0.3">
      <c r="B401" s="57"/>
      <c r="C401" s="57"/>
      <c r="D401" s="57"/>
      <c r="E401" s="57"/>
      <c r="F401" s="57"/>
      <c r="G401" s="57"/>
      <c r="H401" s="57"/>
    </row>
    <row r="402" spans="2:8" x14ac:dyDescent="0.3">
      <c r="B402" s="57"/>
      <c r="C402" s="57"/>
      <c r="D402" s="57"/>
      <c r="E402" s="57"/>
      <c r="F402" s="57"/>
      <c r="G402" s="57"/>
      <c r="H402" s="57"/>
    </row>
    <row r="403" spans="2:8" x14ac:dyDescent="0.3">
      <c r="B403" s="57"/>
      <c r="C403" s="57"/>
      <c r="D403" s="57"/>
      <c r="E403" s="57"/>
      <c r="F403" s="57"/>
      <c r="G403" s="57"/>
      <c r="H403" s="57"/>
    </row>
    <row r="404" spans="2:8" x14ac:dyDescent="0.3">
      <c r="B404" s="57"/>
      <c r="C404" s="57"/>
      <c r="D404" s="57"/>
      <c r="E404" s="57"/>
      <c r="F404" s="57"/>
      <c r="G404" s="57"/>
      <c r="H404" s="57"/>
    </row>
    <row r="405" spans="2:8" x14ac:dyDescent="0.3">
      <c r="B405" s="57"/>
      <c r="C405" s="57"/>
      <c r="D405" s="57"/>
      <c r="E405" s="57"/>
      <c r="F405" s="57"/>
      <c r="G405" s="57"/>
      <c r="H405" s="57"/>
    </row>
    <row r="406" spans="2:8" x14ac:dyDescent="0.3">
      <c r="B406" s="57"/>
      <c r="C406" s="57"/>
      <c r="D406" s="57"/>
      <c r="E406" s="57"/>
      <c r="F406" s="57"/>
      <c r="G406" s="57"/>
      <c r="H406" s="57"/>
    </row>
    <row r="407" spans="2:8" x14ac:dyDescent="0.3">
      <c r="B407" s="57"/>
      <c r="C407" s="57"/>
      <c r="D407" s="57"/>
      <c r="E407" s="57"/>
      <c r="F407" s="57"/>
      <c r="G407" s="57"/>
      <c r="H407" s="57"/>
    </row>
    <row r="408" spans="2:8" x14ac:dyDescent="0.3">
      <c r="B408" s="57"/>
      <c r="C408" s="57"/>
      <c r="D408" s="57"/>
      <c r="E408" s="57"/>
      <c r="F408" s="57"/>
      <c r="G408" s="57"/>
      <c r="H408" s="57"/>
    </row>
    <row r="409" spans="2:8" x14ac:dyDescent="0.3">
      <c r="B409" s="57"/>
      <c r="C409" s="57"/>
      <c r="D409" s="57"/>
      <c r="E409" s="57"/>
      <c r="F409" s="57"/>
      <c r="G409" s="57"/>
      <c r="H409" s="57"/>
    </row>
    <row r="410" spans="2:8" x14ac:dyDescent="0.3">
      <c r="B410" s="57"/>
      <c r="C410" s="57"/>
      <c r="D410" s="57"/>
      <c r="E410" s="57"/>
      <c r="F410" s="57"/>
      <c r="G410" s="57"/>
      <c r="H410" s="57"/>
    </row>
    <row r="411" spans="2:8" x14ac:dyDescent="0.3">
      <c r="B411" s="57"/>
      <c r="C411" s="57"/>
      <c r="D411" s="57"/>
      <c r="E411" s="57"/>
      <c r="F411" s="57"/>
      <c r="G411" s="57"/>
      <c r="H411" s="57"/>
    </row>
    <row r="412" spans="2:8" x14ac:dyDescent="0.3">
      <c r="B412" s="57"/>
      <c r="C412" s="57"/>
      <c r="D412" s="57"/>
      <c r="E412" s="57"/>
      <c r="F412" s="57"/>
      <c r="G412" s="57"/>
      <c r="H412" s="57"/>
    </row>
    <row r="413" spans="2:8" x14ac:dyDescent="0.3">
      <c r="B413" s="57"/>
      <c r="C413" s="57"/>
      <c r="D413" s="57"/>
      <c r="E413" s="57"/>
      <c r="F413" s="57"/>
      <c r="G413" s="57"/>
      <c r="H413" s="57"/>
    </row>
    <row r="414" spans="2:8" x14ac:dyDescent="0.3">
      <c r="B414" s="57"/>
      <c r="C414" s="57"/>
      <c r="D414" s="57"/>
      <c r="E414" s="57"/>
      <c r="F414" s="57"/>
      <c r="G414" s="57"/>
      <c r="H414" s="57"/>
    </row>
    <row r="415" spans="2:8" x14ac:dyDescent="0.3">
      <c r="B415" s="57"/>
      <c r="C415" s="57"/>
      <c r="D415" s="57"/>
      <c r="E415" s="57"/>
      <c r="F415" s="57"/>
      <c r="G415" s="57"/>
      <c r="H415" s="57"/>
    </row>
    <row r="416" spans="2:8" x14ac:dyDescent="0.3">
      <c r="B416" s="57"/>
      <c r="C416" s="57"/>
      <c r="D416" s="57"/>
      <c r="E416" s="57"/>
      <c r="F416" s="57"/>
      <c r="G416" s="57"/>
      <c r="H416" s="57"/>
    </row>
    <row r="417" spans="2:8" x14ac:dyDescent="0.3">
      <c r="B417" s="57"/>
      <c r="C417" s="57"/>
      <c r="D417" s="57"/>
      <c r="E417" s="57"/>
      <c r="F417" s="57"/>
      <c r="G417" s="57"/>
      <c r="H417" s="57"/>
    </row>
    <row r="418" spans="2:8" x14ac:dyDescent="0.3">
      <c r="B418" s="57"/>
      <c r="C418" s="57"/>
      <c r="D418" s="57"/>
      <c r="E418" s="57"/>
      <c r="F418" s="57"/>
      <c r="G418" s="57"/>
      <c r="H418" s="57"/>
    </row>
    <row r="419" spans="2:8" x14ac:dyDescent="0.3">
      <c r="B419" s="57"/>
      <c r="C419" s="57"/>
      <c r="D419" s="57"/>
      <c r="E419" s="57"/>
      <c r="F419" s="57"/>
      <c r="G419" s="57"/>
      <c r="H419" s="57"/>
    </row>
    <row r="420" spans="2:8" x14ac:dyDescent="0.3">
      <c r="B420" s="57"/>
      <c r="C420" s="57"/>
      <c r="D420" s="57"/>
      <c r="E420" s="57"/>
      <c r="F420" s="57"/>
      <c r="G420" s="57"/>
      <c r="H420" s="57"/>
    </row>
    <row r="421" spans="2:8" x14ac:dyDescent="0.3">
      <c r="B421" s="57"/>
      <c r="C421" s="57"/>
      <c r="D421" s="57"/>
      <c r="E421" s="57"/>
      <c r="F421" s="57"/>
      <c r="G421" s="57"/>
      <c r="H421" s="57"/>
    </row>
    <row r="422" spans="2:8" x14ac:dyDescent="0.3">
      <c r="B422" s="57"/>
      <c r="C422" s="57"/>
      <c r="D422" s="57"/>
      <c r="E422" s="57"/>
      <c r="F422" s="57"/>
      <c r="G422" s="57"/>
      <c r="H422" s="57"/>
    </row>
    <row r="423" spans="2:8" x14ac:dyDescent="0.3">
      <c r="B423" s="57"/>
      <c r="C423" s="57"/>
      <c r="D423" s="57"/>
      <c r="E423" s="57"/>
      <c r="F423" s="57"/>
      <c r="G423" s="57"/>
      <c r="H423" s="57"/>
    </row>
    <row r="424" spans="2:8" x14ac:dyDescent="0.3">
      <c r="B424" s="57"/>
      <c r="C424" s="57"/>
      <c r="D424" s="57"/>
      <c r="E424" s="57"/>
      <c r="F424" s="57"/>
      <c r="G424" s="57"/>
      <c r="H424" s="57"/>
    </row>
    <row r="425" spans="2:8" x14ac:dyDescent="0.3">
      <c r="B425" s="57"/>
      <c r="C425" s="57"/>
      <c r="D425" s="57"/>
      <c r="E425" s="57"/>
      <c r="F425" s="57"/>
      <c r="G425" s="57"/>
      <c r="H425" s="57"/>
    </row>
    <row r="426" spans="2:8" x14ac:dyDescent="0.3">
      <c r="B426" s="57"/>
      <c r="C426" s="57"/>
      <c r="D426" s="57"/>
      <c r="E426" s="57"/>
      <c r="F426" s="57"/>
      <c r="G426" s="57"/>
      <c r="H426" s="57"/>
    </row>
    <row r="427" spans="2:8" x14ac:dyDescent="0.3">
      <c r="B427" s="57"/>
      <c r="C427" s="57"/>
      <c r="D427" s="57"/>
      <c r="E427" s="57"/>
      <c r="F427" s="57"/>
      <c r="G427" s="57"/>
      <c r="H427" s="57"/>
    </row>
    <row r="428" spans="2:8" x14ac:dyDescent="0.3">
      <c r="B428" s="57"/>
      <c r="C428" s="57"/>
      <c r="D428" s="57"/>
      <c r="E428" s="57"/>
      <c r="F428" s="57"/>
      <c r="G428" s="57"/>
      <c r="H428" s="57"/>
    </row>
    <row r="429" spans="2:8" x14ac:dyDescent="0.3">
      <c r="B429" s="57"/>
      <c r="C429" s="57"/>
      <c r="D429" s="57"/>
      <c r="E429" s="57"/>
      <c r="F429" s="57"/>
      <c r="G429" s="57"/>
      <c r="H429" s="57"/>
    </row>
    <row r="430" spans="2:8" x14ac:dyDescent="0.3">
      <c r="B430" s="57"/>
      <c r="C430" s="57"/>
      <c r="D430" s="57"/>
      <c r="E430" s="57"/>
      <c r="F430" s="57"/>
      <c r="G430" s="57"/>
      <c r="H430" s="57"/>
    </row>
    <row r="431" spans="2:8" x14ac:dyDescent="0.3">
      <c r="B431" s="57"/>
      <c r="C431" s="57"/>
      <c r="D431" s="57"/>
      <c r="E431" s="57"/>
      <c r="F431" s="57"/>
      <c r="G431" s="57"/>
      <c r="H431" s="57"/>
    </row>
    <row r="432" spans="2:8" x14ac:dyDescent="0.3">
      <c r="B432" s="57"/>
      <c r="C432" s="57"/>
      <c r="D432" s="57"/>
      <c r="E432" s="57"/>
      <c r="F432" s="57"/>
      <c r="G432" s="57"/>
      <c r="H432" s="57"/>
    </row>
    <row r="433" spans="2:8" x14ac:dyDescent="0.3">
      <c r="B433" s="57"/>
      <c r="C433" s="57"/>
      <c r="D433" s="57"/>
      <c r="E433" s="57"/>
      <c r="F433" s="57"/>
      <c r="G433" s="57"/>
      <c r="H433" s="57"/>
    </row>
    <row r="434" spans="2:8" x14ac:dyDescent="0.3">
      <c r="B434" s="57"/>
      <c r="C434" s="57"/>
      <c r="D434" s="57"/>
      <c r="E434" s="57"/>
      <c r="F434" s="57"/>
      <c r="G434" s="57"/>
      <c r="H434" s="57"/>
    </row>
    <row r="435" spans="2:8" x14ac:dyDescent="0.3">
      <c r="B435" s="57"/>
      <c r="C435" s="57"/>
      <c r="D435" s="57"/>
      <c r="E435" s="57"/>
      <c r="F435" s="57"/>
      <c r="G435" s="57"/>
      <c r="H435" s="57"/>
    </row>
    <row r="436" spans="2:8" x14ac:dyDescent="0.3">
      <c r="B436" s="57"/>
      <c r="C436" s="57"/>
      <c r="D436" s="57"/>
      <c r="E436" s="57"/>
      <c r="F436" s="57"/>
      <c r="G436" s="57"/>
      <c r="H436" s="57"/>
    </row>
    <row r="437" spans="2:8" x14ac:dyDescent="0.3">
      <c r="B437" s="57"/>
      <c r="C437" s="57"/>
      <c r="D437" s="57"/>
      <c r="E437" s="57"/>
      <c r="F437" s="57"/>
      <c r="G437" s="57"/>
      <c r="H437" s="57"/>
    </row>
    <row r="438" spans="2:8" x14ac:dyDescent="0.3">
      <c r="B438" s="57"/>
      <c r="C438" s="57"/>
      <c r="D438" s="57"/>
      <c r="E438" s="57"/>
      <c r="F438" s="57"/>
      <c r="G438" s="57"/>
      <c r="H438" s="57"/>
    </row>
  </sheetData>
  <mergeCells count="2">
    <mergeCell ref="B2:G2"/>
    <mergeCell ref="B3:C3"/>
  </mergeCells>
  <conditionalFormatting sqref="D14:E14">
    <cfRule type="containsText" dxfId="567" priority="6" operator="containsText" text="NOK">
      <formula>NOT(ISERROR(SEARCH("NOK",D14)))</formula>
    </cfRule>
    <cfRule type="containsText" dxfId="566" priority="7" operator="containsText" text="OK">
      <formula>NOT(ISERROR(SEARCH("OK",D14)))</formula>
    </cfRule>
  </conditionalFormatting>
  <conditionalFormatting sqref="E4">
    <cfRule type="cellIs" dxfId="565" priority="2" operator="equal">
      <formula>0</formula>
    </cfRule>
    <cfRule type="cellIs" dxfId="564" priority="3" operator="equal">
      <formula>1</formula>
    </cfRule>
    <cfRule type="cellIs" dxfId="563" priority="4" operator="equal">
      <formula>2</formula>
    </cfRule>
    <cfRule type="cellIs" dxfId="562" priority="5" operator="equal">
      <formula>3</formula>
    </cfRule>
  </conditionalFormatting>
  <conditionalFormatting sqref="E24">
    <cfRule type="expression" dxfId="561" priority="10">
      <formula>(C24/C23)&gt;0.96</formula>
    </cfRule>
    <cfRule type="expression" dxfId="560" priority="11">
      <formula>(C24/C23)&lt;0.96</formula>
    </cfRule>
  </conditionalFormatting>
  <conditionalFormatting sqref="G22 D23">
    <cfRule type="cellIs" dxfId="559" priority="8" operator="greaterThanOrEqual">
      <formula>0</formula>
    </cfRule>
    <cfRule type="cellIs" dxfId="558" priority="9" operator="lessThan">
      <formula>0</formula>
    </cfRule>
  </conditionalFormatting>
  <conditionalFormatting pivot="1" sqref="C45:C68">
    <cfRule type="dataBar" priority="1">
      <dataBar>
        <cfvo type="min"/>
        <cfvo type="max"/>
        <color rgb="FFD6007B"/>
      </dataBar>
      <extLst>
        <ext xmlns:x14="http://schemas.microsoft.com/office/spreadsheetml/2009/9/main" uri="{B025F937-C7B1-47D3-B67F-A62EFF666E3E}">
          <x14:id>{43E790A8-1450-4768-AA1B-DFA88803912B}</x14:id>
        </ext>
      </extLst>
    </cfRule>
  </conditionalFormatting>
  <dataValidations count="1">
    <dataValidation type="list" allowBlank="1" showInputMessage="1" showErrorMessage="1" sqref="C4" xr:uid="{45EF405E-5E8B-4CF3-9DC3-8441B8F5F6B4}">
      <formula1>$G$43:$G$102</formula1>
    </dataValidation>
  </dataValidations>
  <pageMargins left="0.7" right="0.7" top="0.75" bottom="0.75" header="0.3" footer="0.3"/>
  <drawing r:id="rId3"/>
  <extLst>
    <ext xmlns:x14="http://schemas.microsoft.com/office/spreadsheetml/2009/9/main" uri="{78C0D931-6437-407d-A8EE-F0AAD7539E65}">
      <x14:conditionalFormattings>
        <x14:conditionalFormatting xmlns:xm="http://schemas.microsoft.com/office/excel/2006/main" pivot="1">
          <x14:cfRule type="dataBar" id="{43E790A8-1450-4768-AA1B-DFA88803912B}">
            <x14:dataBar minLength="0" maxLength="100" border="1" negativeBarBorderColorSameAsPositive="0">
              <x14:cfvo type="autoMin"/>
              <x14:cfvo type="autoMax"/>
              <x14:borderColor rgb="FFD6007B"/>
              <x14:negativeFillColor rgb="FFFF0000"/>
              <x14:negativeBorderColor rgb="FFFF0000"/>
              <x14:axisColor rgb="FF000000"/>
            </x14:dataBar>
          </x14:cfRule>
          <xm:sqref>C45:C68</xm:sqref>
        </x14:conditionalFormatting>
      </x14:conditionalFormattings>
    </ext>
    <ext xmlns:x14="http://schemas.microsoft.com/office/spreadsheetml/2009/9/main" uri="{A8765BA9-456A-4dab-B4F3-ACF838C121DE}">
      <x14:slicerList>
        <x14:slicer r:id="rId4"/>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0FAC4-F0DC-4D1E-B6E0-384CE867258E}">
  <sheetPr>
    <tabColor rgb="FF0070C0"/>
  </sheetPr>
  <dimension ref="A1:CV224"/>
  <sheetViews>
    <sheetView zoomScale="110" zoomScaleNormal="110" workbookViewId="0">
      <selection activeCell="C3" sqref="C3"/>
    </sheetView>
  </sheetViews>
  <sheetFormatPr baseColWidth="10" defaultColWidth="11.44140625" defaultRowHeight="14.4" x14ac:dyDescent="0.3"/>
  <cols>
    <col min="1" max="1" width="1.33203125" style="120" customWidth="1"/>
    <col min="2" max="2" width="18.21875" style="96" bestFit="1" customWidth="1"/>
    <col min="3" max="3" width="13.6640625" style="96" bestFit="1" customWidth="1"/>
    <col min="4" max="4" width="15.33203125" style="96" customWidth="1"/>
    <col min="5" max="5" width="9.6640625" style="96" bestFit="1" customWidth="1"/>
    <col min="6" max="6" width="18.109375" style="96" bestFit="1" customWidth="1"/>
    <col min="7" max="7" width="11.6640625" style="96" bestFit="1" customWidth="1"/>
    <col min="8" max="8" width="12.21875" style="96" bestFit="1" customWidth="1"/>
    <col min="9" max="9" width="19" style="120" bestFit="1" customWidth="1"/>
    <col min="10" max="10" width="23.44140625" style="120" bestFit="1" customWidth="1"/>
    <col min="11" max="12" width="9.33203125" style="120" bestFit="1" customWidth="1"/>
    <col min="13" max="16" width="11.44140625" style="120"/>
    <col min="17" max="17" width="12" style="120" bestFit="1" customWidth="1"/>
    <col min="18" max="100" width="11.44140625" style="120"/>
    <col min="101" max="16384" width="11.44140625" style="96"/>
  </cols>
  <sheetData>
    <row r="1" spans="2:14" s="120" customFormat="1" ht="10.8" customHeight="1" x14ac:dyDescent="0.3"/>
    <row r="2" spans="2:14" s="57" customFormat="1" x14ac:dyDescent="0.3">
      <c r="B2" s="265" t="s">
        <v>296</v>
      </c>
      <c r="C2" s="265"/>
    </row>
    <row r="3" spans="2:14" s="57" customFormat="1" x14ac:dyDescent="0.3">
      <c r="B3" s="138" t="s">
        <v>295</v>
      </c>
      <c r="C3" s="167" t="s">
        <v>86</v>
      </c>
    </row>
    <row r="4" spans="2:14" s="57" customFormat="1" x14ac:dyDescent="0.3">
      <c r="B4" s="138" t="s">
        <v>294</v>
      </c>
      <c r="C4" s="164" t="e" cm="1" vm="223">
        <f t="array" ref="C4">_xldudf_EVEONLINE_INVENTORYSEARCH(C3,1)</f>
        <v>#VALUE!</v>
      </c>
    </row>
    <row r="5" spans="2:14" s="57" customFormat="1" x14ac:dyDescent="0.3">
      <c r="B5" s="166" t="s">
        <v>293</v>
      </c>
      <c r="C5" s="165">
        <f>11.4*2</f>
        <v>22.8</v>
      </c>
      <c r="D5" s="164" t="s">
        <v>292</v>
      </c>
    </row>
    <row r="6" spans="2:14" s="57" customFormat="1" x14ac:dyDescent="0.3">
      <c r="B6" s="138" t="s">
        <v>291</v>
      </c>
      <c r="C6" s="163">
        <v>34375</v>
      </c>
      <c r="D6" s="162"/>
    </row>
    <row r="7" spans="2:14" s="57" customFormat="1" x14ac:dyDescent="0.3">
      <c r="B7" s="138" t="s">
        <v>290</v>
      </c>
      <c r="C7" s="160">
        <f>(C6/C5)/60</f>
        <v>25.127923976608187</v>
      </c>
      <c r="D7" s="161">
        <f ca="1">NOW()+TIME(0,C7,0)</f>
        <v>45383.68023125</v>
      </c>
    </row>
    <row r="8" spans="2:14" s="57" customFormat="1" x14ac:dyDescent="0.3">
      <c r="B8" s="138" t="s">
        <v>289</v>
      </c>
      <c r="C8" s="160">
        <f>ROUND(C6/1000,0)</f>
        <v>34</v>
      </c>
    </row>
    <row r="9" spans="2:14" s="57" customFormat="1" x14ac:dyDescent="0.3">
      <c r="B9" s="138" t="s">
        <v>22</v>
      </c>
      <c r="C9" s="159">
        <f>C8*1000</f>
        <v>34000</v>
      </c>
    </row>
    <row r="10" spans="2:14" s="57" customFormat="1" x14ac:dyDescent="0.3">
      <c r="B10" s="138" t="s">
        <v>288</v>
      </c>
      <c r="C10" s="158" cm="1">
        <f t="array" ref="C10">IFERROR(0.06*_FV(_xldudf_EVEONLINE_INVENTORYSEARCH(C3,1),"Adjusted Price",TRUE)+_FV(_xldudf_EVEONLINE_INVENTORYSEARCH(C3,1),"Average Price",TRUE),"-")</f>
        <v>123946.23366779086</v>
      </c>
    </row>
    <row r="11" spans="2:14" s="57" customFormat="1" x14ac:dyDescent="0.3">
      <c r="B11" s="138" t="s">
        <v>287</v>
      </c>
      <c r="C11" s="153">
        <f>C8*C10</f>
        <v>4214171.9447048893</v>
      </c>
      <c r="F11" s="157"/>
      <c r="G11" s="157"/>
      <c r="L11" s="156"/>
      <c r="M11" s="139"/>
      <c r="N11" s="139"/>
    </row>
    <row r="12" spans="2:14" s="57" customFormat="1" x14ac:dyDescent="0.3">
      <c r="B12" s="155" t="s">
        <v>286</v>
      </c>
      <c r="C12" s="154">
        <v>0.79600000000000004</v>
      </c>
      <c r="H12" s="139"/>
      <c r="K12" s="264"/>
      <c r="L12" s="264"/>
      <c r="M12" s="264"/>
      <c r="N12" s="139"/>
    </row>
    <row r="13" spans="2:14" s="57" customFormat="1" x14ac:dyDescent="0.3">
      <c r="B13" s="138" t="s">
        <v>285</v>
      </c>
      <c r="C13" s="153">
        <f>SUM(F17:F21)</f>
        <v>15310034.433600003</v>
      </c>
      <c r="H13" s="139"/>
      <c r="K13" s="152"/>
      <c r="L13" s="152"/>
      <c r="M13" s="152"/>
      <c r="N13" s="139"/>
    </row>
    <row r="14" spans="2:14" s="57" customFormat="1" x14ac:dyDescent="0.3">
      <c r="B14" s="138" t="s">
        <v>284</v>
      </c>
      <c r="C14" s="153">
        <f>C13*(60/C7)</f>
        <v>36557021.856287658</v>
      </c>
      <c r="H14" s="139"/>
      <c r="K14" s="152"/>
      <c r="L14" s="152"/>
      <c r="M14" s="152"/>
      <c r="N14" s="139"/>
    </row>
    <row r="15" spans="2:14" s="57" customFormat="1" x14ac:dyDescent="0.3">
      <c r="H15" s="139"/>
      <c r="K15" s="152"/>
      <c r="L15" s="152"/>
      <c r="M15" s="152"/>
      <c r="N15" s="139"/>
    </row>
    <row r="16" spans="2:14" s="57" customFormat="1" x14ac:dyDescent="0.3">
      <c r="B16" s="151" t="s">
        <v>283</v>
      </c>
      <c r="C16" s="150" t="s">
        <v>282</v>
      </c>
      <c r="D16" s="149" t="s">
        <v>281</v>
      </c>
      <c r="E16" s="149" t="s">
        <v>280</v>
      </c>
      <c r="F16" s="149" t="s">
        <v>33</v>
      </c>
      <c r="H16" s="139"/>
      <c r="J16" s="148"/>
      <c r="K16" s="147"/>
      <c r="L16" s="146"/>
      <c r="M16" s="145"/>
      <c r="N16" s="145"/>
    </row>
    <row r="17" spans="2:14" s="57" customFormat="1" x14ac:dyDescent="0.3">
      <c r="B17" s="138" t="e" cm="1" vm="224">
        <f t="array" ref="B17:B19">_FV(C4,"refine_materials")</f>
        <v>#VALUE!</v>
      </c>
      <c r="C17" s="137" cm="1">
        <f t="array" ref="C17:C19">_FV(_xlfn.ANCHORARRAY(B17),"quantity")*(C8/1)</f>
        <v>23494</v>
      </c>
      <c r="D17" s="137" cm="1">
        <f t="array" ref="D17:D19">_xlfn.ANCHORARRAY(C17)*C$12</f>
        <v>18701.224000000002</v>
      </c>
      <c r="E17" s="137" cm="1">
        <f t="array" ref="E17">IFERROR(_FV(_xldudf_EVEONLINE_TYPE(_FV(B17,"material_type_id")),"Average Price",TRUE),"")</f>
        <v>129.85</v>
      </c>
      <c r="F17" s="137">
        <f t="shared" ref="F17:F22" si="0">IFERROR(E17*D17,"")</f>
        <v>2428353.9364</v>
      </c>
      <c r="G17" s="139"/>
      <c r="H17" s="139"/>
      <c r="I17" s="141"/>
      <c r="J17" s="144"/>
      <c r="K17" s="143"/>
      <c r="L17" s="143"/>
      <c r="M17" s="143"/>
      <c r="N17" s="142"/>
    </row>
    <row r="18" spans="2:14" s="57" customFormat="1" x14ac:dyDescent="0.3">
      <c r="B18" s="138" t="e" vm="225">
        <v>#VALUE!</v>
      </c>
      <c r="C18" s="137">
        <v>46954</v>
      </c>
      <c r="D18" s="137">
        <v>37375.384000000005</v>
      </c>
      <c r="E18" s="137" cm="1">
        <f t="array" ref="E18">IFERROR(_FV(_xldudf_EVEONLINE_TYPE(_FV(B18,"material_type_id")),"Average Price",TRUE),"")</f>
        <v>160.85</v>
      </c>
      <c r="F18" s="137">
        <f t="shared" si="0"/>
        <v>6011830.516400001</v>
      </c>
      <c r="G18" s="139"/>
      <c r="H18" s="139"/>
      <c r="I18" s="141"/>
      <c r="K18" s="139"/>
      <c r="L18" s="139"/>
      <c r="M18" s="139"/>
      <c r="N18" s="139"/>
    </row>
    <row r="19" spans="2:14" s="57" customFormat="1" x14ac:dyDescent="0.3">
      <c r="B19" s="138" t="e" vm="226">
        <v>#VALUE!</v>
      </c>
      <c r="C19" s="137">
        <v>2346</v>
      </c>
      <c r="D19" s="137">
        <v>1867.4160000000002</v>
      </c>
      <c r="E19" s="137" cm="1">
        <f t="array" ref="E19">IFERROR(_FV(_xldudf_EVEONLINE_TYPE(_FV(B19,"material_type_id")),"Average Price",TRUE),"")</f>
        <v>3678.8</v>
      </c>
      <c r="F19" s="137">
        <f t="shared" si="0"/>
        <v>6869849.980800001</v>
      </c>
      <c r="H19" s="139"/>
      <c r="I19" s="141"/>
      <c r="K19" s="140"/>
      <c r="L19" s="140"/>
      <c r="M19" s="140"/>
      <c r="N19" s="139"/>
    </row>
    <row r="20" spans="2:14" s="57" customFormat="1" x14ac:dyDescent="0.3">
      <c r="B20" s="138"/>
      <c r="C20" s="137"/>
      <c r="D20" s="137"/>
      <c r="E20" s="137" t="str" cm="1">
        <f t="array" ref="E20">IFERROR(_FV(_xldudf_EVEONLINE_TYPE(_FV(B20,"material_type_id")),"Average Price",TRUE),"")</f>
        <v/>
      </c>
      <c r="F20" s="137" t="str">
        <f t="shared" si="0"/>
        <v/>
      </c>
    </row>
    <row r="21" spans="2:14" s="57" customFormat="1" x14ac:dyDescent="0.3">
      <c r="B21" s="138"/>
      <c r="C21" s="137"/>
      <c r="D21" s="137"/>
      <c r="E21" s="137" t="str" cm="1">
        <f t="array" ref="E21">IFERROR(_FV(_xldudf_EVEONLINE_TYPE(_FV(B21,"material_type_id")),"Average Price",TRUE),"")</f>
        <v/>
      </c>
      <c r="F21" s="137" t="str">
        <f t="shared" si="0"/>
        <v/>
      </c>
    </row>
    <row r="22" spans="2:14" s="57" customFormat="1" x14ac:dyDescent="0.3">
      <c r="B22" s="138"/>
      <c r="C22" s="137"/>
      <c r="D22" s="137"/>
      <c r="E22" s="137" t="str" cm="1">
        <f t="array" ref="E22">IFERROR(_FV(_xldudf_EVEONLINE_TYPE(_FV(B22,"material_type_id")),"Average Price",TRUE),"")</f>
        <v/>
      </c>
      <c r="F22" s="137" t="str">
        <f t="shared" si="0"/>
        <v/>
      </c>
    </row>
    <row r="23" spans="2:14" s="57" customFormat="1" x14ac:dyDescent="0.3">
      <c r="B23" s="138"/>
      <c r="C23" s="137"/>
      <c r="D23" s="137"/>
      <c r="E23" s="137"/>
      <c r="F23" s="137"/>
    </row>
    <row r="24" spans="2:14" s="57" customFormat="1" x14ac:dyDescent="0.3">
      <c r="B24" s="56" t="s">
        <v>148</v>
      </c>
      <c r="C24" t="s">
        <v>101</v>
      </c>
    </row>
    <row r="25" spans="2:14" s="57" customFormat="1" x14ac:dyDescent="0.3">
      <c r="E25" s="136"/>
      <c r="F25" s="135" t="s">
        <v>279</v>
      </c>
      <c r="G25" s="134" t="s">
        <v>278</v>
      </c>
      <c r="H25" s="134" t="s">
        <v>277</v>
      </c>
      <c r="I25" s="134" t="s">
        <v>276</v>
      </c>
    </row>
    <row r="26" spans="2:14" s="57" customFormat="1" x14ac:dyDescent="0.3">
      <c r="B26" s="56" t="s">
        <v>271</v>
      </c>
      <c r="C26" t="s">
        <v>275</v>
      </c>
      <c r="F26" s="2" t="s">
        <v>263</v>
      </c>
      <c r="G26" s="275">
        <v>69</v>
      </c>
      <c r="H26" s="275">
        <v>35</v>
      </c>
      <c r="I26" s="275">
        <v>1</v>
      </c>
    </row>
    <row r="27" spans="2:14" s="57" customFormat="1" x14ac:dyDescent="0.3">
      <c r="B27" s="2" t="s">
        <v>251</v>
      </c>
      <c r="C27" s="133">
        <v>499186.32426407473</v>
      </c>
      <c r="F27" s="2" t="s">
        <v>260</v>
      </c>
      <c r="G27" s="275">
        <v>69</v>
      </c>
      <c r="H27" s="275">
        <v>35</v>
      </c>
      <c r="I27" s="275">
        <v>1</v>
      </c>
    </row>
    <row r="28" spans="2:14" s="57" customFormat="1" x14ac:dyDescent="0.3">
      <c r="B28" s="2" t="s">
        <v>87</v>
      </c>
      <c r="C28" s="133">
        <v>354246.495456715</v>
      </c>
      <c r="F28" s="2" t="s">
        <v>86</v>
      </c>
      <c r="G28" s="275">
        <v>691</v>
      </c>
      <c r="H28" s="275">
        <v>1381</v>
      </c>
      <c r="I28" s="275">
        <v>69</v>
      </c>
    </row>
    <row r="29" spans="2:14" s="57" customFormat="1" x14ac:dyDescent="0.3">
      <c r="B29" s="2" t="s">
        <v>255</v>
      </c>
      <c r="C29" s="133">
        <v>339197.50684037979</v>
      </c>
      <c r="F29" s="2" t="s">
        <v>257</v>
      </c>
      <c r="G29" s="275">
        <v>104</v>
      </c>
      <c r="H29" s="275">
        <v>55</v>
      </c>
      <c r="I29" s="275">
        <v>1</v>
      </c>
    </row>
    <row r="30" spans="2:14" s="57" customFormat="1" x14ac:dyDescent="0.3">
      <c r="B30" s="2" t="s">
        <v>260</v>
      </c>
      <c r="C30" s="133">
        <v>187743.61336083064</v>
      </c>
      <c r="F30" s="2" t="s">
        <v>255</v>
      </c>
      <c r="G30" s="275">
        <v>345</v>
      </c>
      <c r="H30" s="275">
        <v>691</v>
      </c>
      <c r="I30" s="275">
        <v>104</v>
      </c>
    </row>
    <row r="31" spans="2:14" s="57" customFormat="1" x14ac:dyDescent="0.3">
      <c r="B31" s="2" t="s">
        <v>245</v>
      </c>
      <c r="C31" s="133">
        <v>185323.7611205196</v>
      </c>
      <c r="F31" s="2" t="s">
        <v>253</v>
      </c>
      <c r="G31" s="275">
        <v>69</v>
      </c>
      <c r="H31" s="275">
        <v>35</v>
      </c>
      <c r="I31" s="275">
        <v>1</v>
      </c>
    </row>
    <row r="32" spans="2:14" s="57" customFormat="1" x14ac:dyDescent="0.3">
      <c r="B32" s="2" t="s">
        <v>263</v>
      </c>
      <c r="C32" s="133">
        <v>166636.60890227597</v>
      </c>
      <c r="F32" s="2" t="s">
        <v>87</v>
      </c>
      <c r="G32" s="275">
        <v>1381</v>
      </c>
      <c r="H32" s="275">
        <v>691</v>
      </c>
      <c r="I32" s="275">
        <v>35</v>
      </c>
    </row>
    <row r="33" spans="2:9" s="57" customFormat="1" x14ac:dyDescent="0.3">
      <c r="B33" s="2" t="s">
        <v>257</v>
      </c>
      <c r="C33" s="133">
        <v>162653.3074124018</v>
      </c>
      <c r="F33" s="2" t="s">
        <v>251</v>
      </c>
      <c r="G33" s="275">
        <v>173</v>
      </c>
      <c r="H33" s="275">
        <v>691</v>
      </c>
      <c r="I33" s="275">
        <v>173</v>
      </c>
    </row>
    <row r="34" spans="2:9" s="57" customFormat="1" x14ac:dyDescent="0.3">
      <c r="B34" s="2" t="s">
        <v>274</v>
      </c>
      <c r="C34" s="133">
        <v>162020.61281139366</v>
      </c>
      <c r="F34" s="2" t="s">
        <v>248</v>
      </c>
      <c r="G34" s="275">
        <v>104</v>
      </c>
      <c r="H34" s="275">
        <v>55</v>
      </c>
      <c r="I34" s="275">
        <v>1</v>
      </c>
    </row>
    <row r="35" spans="2:9" s="57" customFormat="1" x14ac:dyDescent="0.3">
      <c r="B35" s="2" t="s">
        <v>248</v>
      </c>
      <c r="C35" s="133">
        <v>154647.56128561031</v>
      </c>
      <c r="F35" s="2" t="s">
        <v>247</v>
      </c>
      <c r="G35" s="275">
        <v>104</v>
      </c>
      <c r="H35" s="275">
        <v>55</v>
      </c>
      <c r="I35" s="275">
        <v>1</v>
      </c>
    </row>
    <row r="36" spans="2:9" s="57" customFormat="1" x14ac:dyDescent="0.3">
      <c r="B36" s="2" t="s">
        <v>86</v>
      </c>
      <c r="C36" s="133">
        <v>153524.72100337257</v>
      </c>
      <c r="F36" s="2" t="s">
        <v>245</v>
      </c>
      <c r="G36" s="275">
        <v>69</v>
      </c>
      <c r="H36" s="275">
        <v>35</v>
      </c>
      <c r="I36" s="275">
        <v>1</v>
      </c>
    </row>
    <row r="37" spans="2:9" s="57" customFormat="1" x14ac:dyDescent="0.3">
      <c r="B37" s="2" t="s">
        <v>253</v>
      </c>
      <c r="C37" s="133">
        <v>120852.24763908904</v>
      </c>
      <c r="F37" s="2" t="s">
        <v>249</v>
      </c>
      <c r="G37" s="275">
        <v>104</v>
      </c>
      <c r="H37" s="275">
        <v>55</v>
      </c>
      <c r="I37" s="275">
        <v>1</v>
      </c>
    </row>
    <row r="38" spans="2:9" s="57" customFormat="1" x14ac:dyDescent="0.3">
      <c r="B38" s="2" t="s">
        <v>247</v>
      </c>
      <c r="C38" s="133">
        <v>120544.98072595712</v>
      </c>
    </row>
    <row r="39" spans="2:9" s="57" customFormat="1" x14ac:dyDescent="0.3"/>
    <row r="40" spans="2:9" s="57" customFormat="1" x14ac:dyDescent="0.3"/>
    <row r="41" spans="2:9" s="57" customFormat="1" x14ac:dyDescent="0.3"/>
    <row r="42" spans="2:9" s="57" customFormat="1" x14ac:dyDescent="0.3">
      <c r="C42" s="132"/>
    </row>
    <row r="43" spans="2:9" x14ac:dyDescent="0.3">
      <c r="B43" s="57"/>
      <c r="C43" s="132"/>
      <c r="D43" s="57"/>
      <c r="E43" s="57"/>
      <c r="F43" s="57"/>
      <c r="G43" s="57"/>
      <c r="H43" s="57"/>
      <c r="I43" s="57"/>
    </row>
    <row r="44" spans="2:9" x14ac:dyDescent="0.3">
      <c r="B44" s="57"/>
      <c r="C44" s="132"/>
      <c r="D44" s="57"/>
      <c r="E44" s="57"/>
      <c r="F44" s="57"/>
      <c r="G44" s="57"/>
      <c r="H44" s="57"/>
      <c r="I44" s="57"/>
    </row>
    <row r="45" spans="2:9" x14ac:dyDescent="0.3">
      <c r="B45" s="57"/>
      <c r="C45" s="132"/>
      <c r="D45" s="57"/>
      <c r="E45" s="57"/>
      <c r="F45" s="57"/>
      <c r="G45" s="57"/>
      <c r="H45" s="57"/>
      <c r="I45" s="57"/>
    </row>
    <row r="46" spans="2:9" x14ac:dyDescent="0.3">
      <c r="B46" s="57"/>
      <c r="C46" s="132"/>
      <c r="D46" s="57"/>
      <c r="E46" s="57"/>
      <c r="F46" s="57"/>
      <c r="G46" s="57"/>
      <c r="H46" s="57"/>
      <c r="I46" s="57"/>
    </row>
    <row r="47" spans="2:9" x14ac:dyDescent="0.3">
      <c r="B47" s="57"/>
      <c r="C47" s="132"/>
      <c r="D47" s="57"/>
      <c r="E47" s="57"/>
      <c r="F47" s="57"/>
      <c r="G47" s="57"/>
      <c r="H47" s="57"/>
      <c r="I47" s="57"/>
    </row>
    <row r="48" spans="2:9" x14ac:dyDescent="0.3">
      <c r="B48" s="57"/>
      <c r="C48" s="132"/>
      <c r="D48" s="57"/>
      <c r="E48" s="57"/>
      <c r="F48" s="57"/>
      <c r="G48" s="57"/>
      <c r="H48" s="57"/>
      <c r="I48" s="57"/>
    </row>
    <row r="49" spans="2:9" x14ac:dyDescent="0.3">
      <c r="B49" s="57"/>
      <c r="C49" s="132"/>
      <c r="D49" s="57"/>
      <c r="E49" s="57"/>
      <c r="F49" s="57"/>
      <c r="G49" s="57"/>
      <c r="H49" s="57"/>
      <c r="I49" s="57"/>
    </row>
    <row r="50" spans="2:9" x14ac:dyDescent="0.3">
      <c r="B50" s="57"/>
      <c r="C50" s="132"/>
      <c r="D50" s="57"/>
      <c r="E50" s="57"/>
      <c r="F50" s="57"/>
      <c r="G50" s="57"/>
      <c r="H50" s="57"/>
      <c r="I50" s="57"/>
    </row>
    <row r="51" spans="2:9" x14ac:dyDescent="0.3">
      <c r="B51" s="57"/>
      <c r="C51" s="132"/>
      <c r="D51" s="57"/>
      <c r="E51" s="57"/>
      <c r="F51" s="57"/>
      <c r="G51" s="57"/>
      <c r="H51" s="57"/>
      <c r="I51" s="57"/>
    </row>
    <row r="52" spans="2:9" x14ac:dyDescent="0.3">
      <c r="B52" s="57"/>
      <c r="C52" s="132"/>
      <c r="D52" s="57"/>
      <c r="E52" s="57"/>
      <c r="F52" s="57"/>
      <c r="G52" s="57"/>
      <c r="H52" s="57"/>
      <c r="I52" s="57"/>
    </row>
    <row r="53" spans="2:9" x14ac:dyDescent="0.3">
      <c r="B53" s="57"/>
      <c r="C53" s="132"/>
      <c r="D53" s="57"/>
      <c r="E53" s="57"/>
      <c r="F53" s="57"/>
      <c r="G53" s="57"/>
      <c r="H53" s="57"/>
      <c r="I53" s="57"/>
    </row>
    <row r="54" spans="2:9" x14ac:dyDescent="0.3">
      <c r="B54" s="57"/>
      <c r="C54" s="132"/>
      <c r="D54" s="57"/>
      <c r="E54" s="57"/>
      <c r="F54" s="57"/>
      <c r="G54" s="57"/>
      <c r="H54" s="57"/>
      <c r="I54" s="57"/>
    </row>
    <row r="55" spans="2:9" x14ac:dyDescent="0.3">
      <c r="B55" s="57"/>
      <c r="C55" s="132"/>
      <c r="D55" s="57"/>
      <c r="E55" s="57"/>
      <c r="F55" s="57"/>
      <c r="G55" s="57"/>
      <c r="H55" s="57"/>
      <c r="I55" s="57"/>
    </row>
    <row r="56" spans="2:9" x14ac:dyDescent="0.3">
      <c r="B56" s="57"/>
      <c r="C56" s="132"/>
      <c r="D56" s="57"/>
      <c r="E56" s="57"/>
      <c r="F56" s="57"/>
      <c r="G56" s="57"/>
      <c r="H56" s="57"/>
      <c r="I56" s="57"/>
    </row>
    <row r="57" spans="2:9" x14ac:dyDescent="0.3">
      <c r="B57" s="57"/>
      <c r="C57" s="132"/>
      <c r="D57" s="57"/>
      <c r="E57" s="57"/>
      <c r="F57" s="57"/>
      <c r="G57" s="57"/>
      <c r="H57" s="57"/>
      <c r="I57" s="57"/>
    </row>
    <row r="58" spans="2:9" x14ac:dyDescent="0.3">
      <c r="B58" s="57"/>
      <c r="C58" s="132"/>
      <c r="D58" s="57"/>
      <c r="E58" s="57"/>
      <c r="F58" s="57"/>
      <c r="G58" s="57"/>
      <c r="H58" s="57"/>
      <c r="I58" s="57"/>
    </row>
    <row r="59" spans="2:9" x14ac:dyDescent="0.3">
      <c r="B59" s="57"/>
      <c r="C59" s="57"/>
      <c r="D59" s="57"/>
      <c r="E59" s="57"/>
      <c r="F59" s="57"/>
      <c r="G59" s="57"/>
      <c r="H59" s="57"/>
      <c r="I59" s="57"/>
    </row>
    <row r="60" spans="2:9" x14ac:dyDescent="0.3">
      <c r="B60" s="57"/>
      <c r="C60" s="57"/>
      <c r="D60" s="57"/>
      <c r="E60" s="57"/>
      <c r="F60" s="57"/>
      <c r="G60" s="57"/>
      <c r="H60" s="57"/>
      <c r="I60" s="57"/>
    </row>
    <row r="61" spans="2:9" x14ac:dyDescent="0.3">
      <c r="B61" s="57"/>
      <c r="C61" s="57"/>
      <c r="D61" s="57"/>
      <c r="E61" s="57"/>
      <c r="F61" s="57"/>
      <c r="G61" s="57"/>
      <c r="H61" s="57"/>
      <c r="I61" s="57"/>
    </row>
    <row r="62" spans="2:9" x14ac:dyDescent="0.3">
      <c r="B62" s="57"/>
      <c r="C62" s="57"/>
      <c r="D62" s="57"/>
      <c r="E62" s="57"/>
      <c r="F62" s="57"/>
      <c r="G62" s="57"/>
      <c r="H62" s="57"/>
      <c r="I62" s="57"/>
    </row>
    <row r="63" spans="2:9" x14ac:dyDescent="0.3">
      <c r="B63" s="57"/>
      <c r="C63" s="57"/>
      <c r="D63" s="57"/>
      <c r="E63" s="57"/>
      <c r="F63" s="57"/>
      <c r="G63" s="57"/>
      <c r="H63" s="57"/>
      <c r="I63" s="57"/>
    </row>
    <row r="64" spans="2:9" x14ac:dyDescent="0.3">
      <c r="B64" s="57"/>
      <c r="C64" s="57"/>
      <c r="D64" s="57"/>
      <c r="E64" s="57"/>
      <c r="F64" s="57"/>
      <c r="G64" s="57"/>
      <c r="H64" s="57"/>
      <c r="I64" s="57"/>
    </row>
    <row r="65" spans="2:9" x14ac:dyDescent="0.3">
      <c r="B65" s="57"/>
      <c r="C65" s="57"/>
      <c r="D65" s="57"/>
      <c r="E65" s="57"/>
      <c r="F65" s="57"/>
      <c r="G65" s="57"/>
      <c r="H65" s="57"/>
      <c r="I65" s="57"/>
    </row>
    <row r="66" spans="2:9" x14ac:dyDescent="0.3">
      <c r="B66" s="57"/>
      <c r="C66" s="57"/>
      <c r="D66" s="57"/>
      <c r="E66" s="57"/>
      <c r="F66" s="57"/>
      <c r="G66" s="57"/>
      <c r="H66" s="57"/>
      <c r="I66" s="57"/>
    </row>
    <row r="67" spans="2:9" x14ac:dyDescent="0.3">
      <c r="B67" s="57"/>
      <c r="C67" s="57"/>
      <c r="D67" s="57"/>
      <c r="E67" s="57"/>
      <c r="F67" s="57"/>
      <c r="G67" s="57"/>
      <c r="H67" s="57"/>
      <c r="I67" s="57"/>
    </row>
    <row r="68" spans="2:9" x14ac:dyDescent="0.3">
      <c r="B68" s="57"/>
      <c r="C68" s="57"/>
      <c r="D68" s="57"/>
      <c r="E68" s="57"/>
      <c r="F68" s="57"/>
      <c r="G68" s="57"/>
      <c r="H68" s="57"/>
      <c r="I68" s="57"/>
    </row>
    <row r="69" spans="2:9" x14ac:dyDescent="0.3">
      <c r="B69" s="57"/>
      <c r="C69" s="57"/>
      <c r="D69" s="57"/>
      <c r="E69" s="57"/>
      <c r="F69" s="57"/>
      <c r="G69" s="57"/>
      <c r="H69" s="57"/>
      <c r="I69" s="57"/>
    </row>
    <row r="70" spans="2:9" x14ac:dyDescent="0.3">
      <c r="B70" s="57"/>
      <c r="C70" s="57"/>
      <c r="D70" s="57"/>
      <c r="E70" s="57"/>
      <c r="F70" s="57"/>
      <c r="G70" s="57"/>
      <c r="H70" s="57"/>
      <c r="I70" s="57"/>
    </row>
    <row r="71" spans="2:9" x14ac:dyDescent="0.3">
      <c r="B71" s="57"/>
      <c r="C71" s="57"/>
      <c r="D71" s="57"/>
      <c r="E71" s="57"/>
      <c r="F71" s="57"/>
      <c r="G71" s="57"/>
      <c r="H71" s="57"/>
      <c r="I71" s="57"/>
    </row>
    <row r="72" spans="2:9" x14ac:dyDescent="0.3">
      <c r="B72" s="57"/>
      <c r="C72" s="57"/>
      <c r="D72" s="57"/>
      <c r="E72" s="57"/>
      <c r="F72" s="57"/>
      <c r="G72" s="57"/>
      <c r="H72" s="57"/>
      <c r="I72" s="57"/>
    </row>
    <row r="73" spans="2:9" x14ac:dyDescent="0.3">
      <c r="B73" s="57"/>
      <c r="C73" s="57"/>
      <c r="D73" s="57"/>
      <c r="E73" s="57"/>
      <c r="F73" s="57"/>
      <c r="G73" s="57"/>
      <c r="H73" s="57"/>
      <c r="I73" s="57"/>
    </row>
    <row r="74" spans="2:9" x14ac:dyDescent="0.3">
      <c r="B74" s="57"/>
      <c r="C74" s="57"/>
      <c r="D74" s="57"/>
      <c r="E74" s="57"/>
      <c r="F74" s="57"/>
      <c r="G74" s="57"/>
      <c r="H74" s="57"/>
      <c r="I74" s="57"/>
    </row>
    <row r="75" spans="2:9" x14ac:dyDescent="0.3">
      <c r="B75" s="57"/>
      <c r="C75" s="57"/>
      <c r="D75" s="57"/>
      <c r="E75" s="57"/>
      <c r="F75" s="57"/>
      <c r="G75" s="57"/>
      <c r="H75" s="57"/>
      <c r="I75" s="57"/>
    </row>
    <row r="76" spans="2:9" x14ac:dyDescent="0.3">
      <c r="B76" s="57"/>
      <c r="C76" s="57"/>
      <c r="D76" s="57"/>
      <c r="E76" s="57"/>
      <c r="F76" s="57"/>
      <c r="G76" s="57"/>
      <c r="H76" s="57"/>
      <c r="I76" s="57"/>
    </row>
    <row r="77" spans="2:9" x14ac:dyDescent="0.3">
      <c r="B77" s="57"/>
      <c r="C77" s="57"/>
      <c r="D77" s="57"/>
      <c r="E77" s="57"/>
      <c r="F77" s="57"/>
      <c r="G77" s="57"/>
      <c r="H77" s="57"/>
      <c r="I77" s="57"/>
    </row>
    <row r="78" spans="2:9" x14ac:dyDescent="0.3">
      <c r="B78" s="57"/>
      <c r="C78" s="57"/>
      <c r="D78" s="57"/>
      <c r="E78" s="57"/>
      <c r="F78" s="57"/>
      <c r="G78" s="57"/>
      <c r="H78" s="57"/>
      <c r="I78" s="57"/>
    </row>
    <row r="79" spans="2:9" x14ac:dyDescent="0.3">
      <c r="B79" s="57"/>
      <c r="C79" s="57"/>
      <c r="D79" s="57"/>
      <c r="E79" s="57"/>
      <c r="F79" s="57"/>
      <c r="G79" s="57"/>
      <c r="H79" s="57"/>
      <c r="I79" s="57"/>
    </row>
    <row r="80" spans="2:9" x14ac:dyDescent="0.3">
      <c r="B80" s="57"/>
      <c r="C80" s="57"/>
      <c r="D80" s="57"/>
      <c r="E80" s="57"/>
      <c r="F80" s="57"/>
      <c r="G80" s="57"/>
      <c r="H80" s="57"/>
      <c r="I80" s="57"/>
    </row>
    <row r="81" spans="2:9" x14ac:dyDescent="0.3">
      <c r="B81" s="57"/>
      <c r="C81" s="57"/>
      <c r="D81" s="57"/>
      <c r="E81" s="57"/>
      <c r="F81" s="57"/>
      <c r="G81" s="57"/>
      <c r="H81" s="57"/>
      <c r="I81" s="57"/>
    </row>
    <row r="82" spans="2:9" x14ac:dyDescent="0.3">
      <c r="B82" s="57"/>
      <c r="C82" s="57"/>
      <c r="D82" s="57"/>
      <c r="E82" s="57"/>
      <c r="F82" s="57"/>
      <c r="G82" s="57"/>
      <c r="H82" s="57"/>
      <c r="I82" s="57"/>
    </row>
    <row r="83" spans="2:9" x14ac:dyDescent="0.3">
      <c r="B83" s="57"/>
      <c r="C83" s="57"/>
      <c r="D83" s="57"/>
      <c r="E83" s="57"/>
      <c r="F83" s="57"/>
      <c r="G83" s="57"/>
      <c r="H83" s="57"/>
      <c r="I83" s="57"/>
    </row>
    <row r="84" spans="2:9" x14ac:dyDescent="0.3">
      <c r="B84" s="57"/>
      <c r="C84" s="57"/>
      <c r="D84" s="57"/>
      <c r="E84" s="57"/>
      <c r="F84" s="57"/>
      <c r="G84" s="57"/>
      <c r="H84" s="57"/>
      <c r="I84" s="57"/>
    </row>
    <row r="85" spans="2:9" x14ac:dyDescent="0.3">
      <c r="B85" s="57"/>
      <c r="C85" s="57"/>
      <c r="D85" s="57"/>
      <c r="E85" s="57"/>
      <c r="F85" s="57"/>
      <c r="G85" s="57"/>
      <c r="H85" s="57"/>
      <c r="I85" s="57"/>
    </row>
    <row r="86" spans="2:9" x14ac:dyDescent="0.3">
      <c r="B86" s="57"/>
      <c r="C86" s="57"/>
      <c r="D86" s="57"/>
      <c r="E86" s="57"/>
      <c r="F86" s="57"/>
      <c r="G86" s="57"/>
      <c r="H86" s="57"/>
      <c r="I86" s="57"/>
    </row>
    <row r="87" spans="2:9" x14ac:dyDescent="0.3">
      <c r="B87" s="57"/>
      <c r="C87" s="57"/>
      <c r="D87" s="57"/>
      <c r="E87" s="57"/>
      <c r="F87" s="57"/>
      <c r="G87" s="57"/>
      <c r="H87" s="57"/>
      <c r="I87" s="57"/>
    </row>
    <row r="88" spans="2:9" x14ac:dyDescent="0.3">
      <c r="B88" s="57"/>
      <c r="C88" s="57"/>
      <c r="D88" s="57"/>
      <c r="E88" s="57"/>
      <c r="F88" s="57"/>
      <c r="G88" s="57"/>
      <c r="H88" s="57"/>
      <c r="I88" s="57"/>
    </row>
    <row r="89" spans="2:9" x14ac:dyDescent="0.3">
      <c r="B89" s="57"/>
      <c r="C89" s="57"/>
      <c r="D89" s="57"/>
      <c r="E89" s="57"/>
      <c r="F89" s="57"/>
      <c r="G89" s="57"/>
      <c r="H89" s="57"/>
      <c r="I89" s="57"/>
    </row>
    <row r="90" spans="2:9" x14ac:dyDescent="0.3">
      <c r="B90" s="57"/>
      <c r="C90" s="57"/>
      <c r="D90" s="57"/>
      <c r="E90" s="57"/>
      <c r="F90" s="57"/>
      <c r="G90" s="57"/>
      <c r="H90" s="57"/>
      <c r="I90" s="57"/>
    </row>
    <row r="91" spans="2:9" x14ac:dyDescent="0.3">
      <c r="B91" s="57"/>
      <c r="C91" s="57"/>
      <c r="D91" s="57"/>
      <c r="E91" s="57"/>
      <c r="F91" s="57"/>
      <c r="G91" s="57"/>
      <c r="H91" s="57"/>
      <c r="I91" s="57"/>
    </row>
    <row r="92" spans="2:9" x14ac:dyDescent="0.3">
      <c r="B92" s="57"/>
      <c r="C92" s="57"/>
      <c r="D92" s="57"/>
      <c r="E92" s="57"/>
      <c r="F92" s="57"/>
      <c r="G92" s="57"/>
      <c r="H92" s="57"/>
      <c r="I92" s="57"/>
    </row>
    <row r="93" spans="2:9" x14ac:dyDescent="0.3">
      <c r="B93" s="57"/>
      <c r="C93" s="57"/>
      <c r="D93" s="57"/>
      <c r="E93" s="57"/>
      <c r="F93" s="57"/>
      <c r="G93" s="57"/>
      <c r="H93" s="57"/>
      <c r="I93" s="57"/>
    </row>
    <row r="94" spans="2:9" x14ac:dyDescent="0.3">
      <c r="B94" s="57"/>
      <c r="C94" s="57"/>
      <c r="D94" s="57"/>
      <c r="E94" s="57"/>
      <c r="F94" s="57"/>
      <c r="G94" s="57"/>
      <c r="H94" s="57"/>
      <c r="I94" s="57"/>
    </row>
    <row r="95" spans="2:9" x14ac:dyDescent="0.3">
      <c r="B95" s="57"/>
      <c r="C95" s="57"/>
      <c r="D95" s="57"/>
      <c r="E95" s="57"/>
      <c r="F95" s="57"/>
      <c r="G95" s="57"/>
      <c r="H95" s="57"/>
      <c r="I95" s="57"/>
    </row>
    <row r="96" spans="2:9" x14ac:dyDescent="0.3">
      <c r="B96" s="57"/>
      <c r="C96" s="57"/>
      <c r="D96" s="57"/>
      <c r="E96" s="57"/>
      <c r="F96" s="57"/>
      <c r="G96" s="57"/>
      <c r="H96" s="57"/>
      <c r="I96" s="57"/>
    </row>
    <row r="97" spans="2:9" x14ac:dyDescent="0.3">
      <c r="B97" s="57"/>
      <c r="C97" s="57"/>
      <c r="D97" s="57"/>
      <c r="E97" s="57"/>
      <c r="F97" s="57"/>
      <c r="G97" s="57"/>
      <c r="H97" s="57"/>
      <c r="I97" s="57"/>
    </row>
    <row r="98" spans="2:9" x14ac:dyDescent="0.3">
      <c r="B98" s="57"/>
      <c r="C98" s="57"/>
      <c r="D98" s="57"/>
      <c r="E98" s="57"/>
      <c r="F98" s="57"/>
      <c r="G98" s="57"/>
      <c r="H98" s="57"/>
      <c r="I98" s="57"/>
    </row>
    <row r="99" spans="2:9" x14ac:dyDescent="0.3">
      <c r="B99" s="57"/>
      <c r="C99" s="57"/>
      <c r="D99" s="57"/>
      <c r="E99" s="57"/>
      <c r="F99" s="57"/>
      <c r="G99" s="57"/>
      <c r="H99" s="57"/>
      <c r="I99" s="57"/>
    </row>
    <row r="100" spans="2:9" x14ac:dyDescent="0.3">
      <c r="B100" s="57"/>
      <c r="C100" s="57"/>
      <c r="D100" s="57"/>
      <c r="E100" s="57"/>
      <c r="F100" s="57"/>
      <c r="G100" s="57"/>
      <c r="H100" s="57"/>
      <c r="I100" s="57"/>
    </row>
    <row r="101" spans="2:9" x14ac:dyDescent="0.3">
      <c r="B101" s="57"/>
      <c r="C101" s="57"/>
      <c r="D101" s="57"/>
      <c r="E101" s="57"/>
      <c r="F101" s="57"/>
      <c r="G101" s="57"/>
      <c r="H101" s="57"/>
      <c r="I101" s="57"/>
    </row>
    <row r="102" spans="2:9" x14ac:dyDescent="0.3">
      <c r="B102" s="57"/>
      <c r="C102" s="57"/>
      <c r="D102" s="57"/>
      <c r="E102" s="57"/>
      <c r="F102" s="57"/>
      <c r="G102" s="57"/>
      <c r="H102" s="57"/>
      <c r="I102" s="57"/>
    </row>
    <row r="103" spans="2:9" x14ac:dyDescent="0.3">
      <c r="B103" s="57"/>
      <c r="C103" s="57"/>
      <c r="D103" s="57"/>
      <c r="E103" s="57"/>
      <c r="F103" s="57"/>
      <c r="G103" s="57"/>
      <c r="H103" s="57"/>
      <c r="I103" s="57"/>
    </row>
    <row r="104" spans="2:9" x14ac:dyDescent="0.3">
      <c r="B104" s="57"/>
      <c r="C104" s="57"/>
      <c r="D104" s="57"/>
      <c r="E104" s="57"/>
      <c r="F104" s="57"/>
      <c r="G104" s="57"/>
      <c r="H104" s="57"/>
      <c r="I104" s="57"/>
    </row>
    <row r="105" spans="2:9" x14ac:dyDescent="0.3">
      <c r="B105" s="57"/>
      <c r="C105" s="57"/>
      <c r="D105" s="57"/>
      <c r="E105" s="57"/>
      <c r="F105" s="57"/>
      <c r="G105" s="57"/>
      <c r="H105" s="57"/>
      <c r="I105" s="57"/>
    </row>
    <row r="106" spans="2:9" x14ac:dyDescent="0.3">
      <c r="B106" s="57"/>
      <c r="C106" s="57"/>
      <c r="D106" s="57"/>
      <c r="E106" s="57"/>
      <c r="F106" s="57"/>
      <c r="G106" s="57"/>
      <c r="H106" s="57"/>
      <c r="I106" s="57"/>
    </row>
    <row r="107" spans="2:9" x14ac:dyDescent="0.3">
      <c r="B107" s="57"/>
      <c r="C107" s="57"/>
      <c r="D107" s="57"/>
      <c r="E107" s="57"/>
      <c r="F107" s="57"/>
      <c r="G107" s="57"/>
      <c r="H107" s="57"/>
      <c r="I107" s="57"/>
    </row>
    <row r="108" spans="2:9" x14ac:dyDescent="0.3">
      <c r="B108" s="57"/>
      <c r="C108" s="57"/>
      <c r="D108" s="57"/>
      <c r="E108" s="57"/>
      <c r="F108" s="57"/>
      <c r="G108" s="57"/>
      <c r="H108" s="57"/>
      <c r="I108" s="57"/>
    </row>
    <row r="109" spans="2:9" x14ac:dyDescent="0.3">
      <c r="B109" s="57"/>
      <c r="C109" s="57"/>
      <c r="D109" s="57"/>
      <c r="E109" s="57"/>
      <c r="F109" s="57"/>
      <c r="G109" s="57"/>
      <c r="H109" s="57"/>
      <c r="I109" s="57"/>
    </row>
    <row r="110" spans="2:9" x14ac:dyDescent="0.3">
      <c r="B110" s="57"/>
      <c r="C110" s="57"/>
      <c r="D110" s="57"/>
      <c r="E110" s="57"/>
      <c r="F110" s="57"/>
      <c r="G110" s="57"/>
      <c r="H110" s="57"/>
      <c r="I110" s="57"/>
    </row>
    <row r="111" spans="2:9" x14ac:dyDescent="0.3">
      <c r="B111" s="57"/>
      <c r="C111" s="57"/>
      <c r="D111" s="57"/>
      <c r="E111" s="57"/>
      <c r="F111" s="57"/>
      <c r="G111" s="57"/>
      <c r="H111" s="57"/>
      <c r="I111" s="57"/>
    </row>
    <row r="112" spans="2:9" x14ac:dyDescent="0.3">
      <c r="B112" s="57"/>
      <c r="C112" s="57"/>
      <c r="D112" s="57"/>
      <c r="E112" s="57"/>
      <c r="F112" s="57"/>
      <c r="G112" s="57"/>
      <c r="H112" s="57"/>
      <c r="I112" s="57"/>
    </row>
    <row r="113" spans="2:9" x14ac:dyDescent="0.3">
      <c r="B113" s="57"/>
      <c r="C113" s="57"/>
      <c r="D113" s="57"/>
      <c r="E113" s="57"/>
      <c r="F113" s="57"/>
      <c r="G113" s="57"/>
      <c r="H113" s="57"/>
      <c r="I113" s="57"/>
    </row>
    <row r="114" spans="2:9" x14ac:dyDescent="0.3">
      <c r="B114" s="57"/>
      <c r="C114" s="57"/>
      <c r="D114" s="57"/>
      <c r="E114" s="57"/>
      <c r="F114" s="57"/>
      <c r="G114" s="57"/>
      <c r="H114" s="57"/>
      <c r="I114" s="57"/>
    </row>
    <row r="115" spans="2:9" x14ac:dyDescent="0.3">
      <c r="B115" s="57"/>
      <c r="C115" s="57"/>
      <c r="D115" s="57"/>
      <c r="E115" s="57"/>
      <c r="F115" s="57"/>
      <c r="G115" s="57"/>
      <c r="H115" s="57"/>
      <c r="I115" s="57"/>
    </row>
    <row r="116" spans="2:9" x14ac:dyDescent="0.3">
      <c r="B116" s="57"/>
      <c r="C116" s="57"/>
      <c r="D116" s="57"/>
      <c r="E116" s="57"/>
      <c r="F116" s="57"/>
      <c r="G116" s="57"/>
      <c r="H116" s="57"/>
      <c r="I116" s="57"/>
    </row>
    <row r="117" spans="2:9" x14ac:dyDescent="0.3">
      <c r="B117" s="57"/>
      <c r="C117" s="57"/>
      <c r="D117" s="57"/>
      <c r="E117" s="57"/>
      <c r="F117" s="57"/>
      <c r="G117" s="57"/>
      <c r="H117" s="57"/>
      <c r="I117" s="57"/>
    </row>
    <row r="118" spans="2:9" x14ac:dyDescent="0.3">
      <c r="B118" s="57"/>
      <c r="C118" s="57"/>
      <c r="D118" s="57"/>
      <c r="E118" s="57"/>
      <c r="F118" s="57"/>
      <c r="G118" s="57"/>
      <c r="H118" s="57"/>
      <c r="I118" s="57"/>
    </row>
    <row r="119" spans="2:9" x14ac:dyDescent="0.3">
      <c r="B119" s="57"/>
      <c r="C119" s="57"/>
      <c r="D119" s="57"/>
      <c r="E119" s="57"/>
      <c r="F119" s="57"/>
      <c r="G119" s="57"/>
      <c r="H119" s="57"/>
      <c r="I119" s="57"/>
    </row>
    <row r="120" spans="2:9" x14ac:dyDescent="0.3">
      <c r="B120" s="57"/>
      <c r="C120" s="57"/>
      <c r="D120" s="57"/>
      <c r="E120" s="57"/>
      <c r="F120" s="57"/>
      <c r="G120" s="57"/>
      <c r="H120" s="57"/>
      <c r="I120" s="57"/>
    </row>
    <row r="121" spans="2:9" x14ac:dyDescent="0.3">
      <c r="B121" s="57"/>
      <c r="C121" s="57"/>
      <c r="D121" s="57"/>
      <c r="E121" s="57"/>
      <c r="F121" s="57"/>
      <c r="G121" s="57"/>
      <c r="H121" s="57"/>
      <c r="I121" s="57"/>
    </row>
    <row r="122" spans="2:9" x14ac:dyDescent="0.3">
      <c r="B122" s="57"/>
      <c r="C122" s="57"/>
      <c r="D122" s="57"/>
      <c r="E122" s="57"/>
      <c r="F122" s="57"/>
      <c r="G122" s="57"/>
      <c r="H122" s="57"/>
      <c r="I122" s="57"/>
    </row>
    <row r="123" spans="2:9" x14ac:dyDescent="0.3">
      <c r="B123" s="57"/>
      <c r="C123" s="57"/>
      <c r="D123" s="57"/>
      <c r="E123" s="57"/>
      <c r="F123" s="57"/>
      <c r="G123" s="57"/>
      <c r="H123" s="57"/>
      <c r="I123" s="57"/>
    </row>
    <row r="124" spans="2:9" x14ac:dyDescent="0.3">
      <c r="B124" s="57"/>
      <c r="C124" s="57"/>
      <c r="D124" s="57"/>
      <c r="E124" s="57"/>
      <c r="F124" s="57"/>
      <c r="G124" s="57"/>
      <c r="H124" s="57"/>
      <c r="I124" s="57"/>
    </row>
    <row r="125" spans="2:9" x14ac:dyDescent="0.3">
      <c r="B125" s="57"/>
      <c r="C125" s="57"/>
      <c r="D125" s="57"/>
      <c r="E125" s="57"/>
      <c r="F125" s="57"/>
      <c r="G125" s="57"/>
      <c r="H125" s="57"/>
      <c r="I125" s="57"/>
    </row>
    <row r="126" spans="2:9" x14ac:dyDescent="0.3">
      <c r="B126" s="57"/>
      <c r="C126" s="57"/>
      <c r="D126" s="57"/>
      <c r="E126" s="57"/>
      <c r="F126" s="57"/>
      <c r="G126" s="57"/>
      <c r="H126" s="57"/>
      <c r="I126" s="57"/>
    </row>
    <row r="127" spans="2:9" x14ac:dyDescent="0.3">
      <c r="B127" s="57"/>
      <c r="C127" s="57"/>
      <c r="D127" s="57"/>
      <c r="E127" s="57"/>
      <c r="F127" s="57"/>
      <c r="G127" s="57"/>
      <c r="H127" s="57"/>
      <c r="I127" s="57"/>
    </row>
    <row r="128" spans="2:9" x14ac:dyDescent="0.3">
      <c r="B128" s="57"/>
      <c r="C128" s="57"/>
      <c r="D128" s="57"/>
      <c r="E128" s="57"/>
      <c r="F128" s="57"/>
      <c r="G128" s="57"/>
      <c r="H128" s="57"/>
      <c r="I128" s="57"/>
    </row>
    <row r="129" spans="2:9" x14ac:dyDescent="0.3">
      <c r="B129" s="57"/>
      <c r="C129" s="57"/>
      <c r="D129" s="57"/>
      <c r="E129" s="57"/>
      <c r="F129" s="57"/>
      <c r="G129" s="57"/>
      <c r="H129" s="57"/>
      <c r="I129" s="57"/>
    </row>
    <row r="130" spans="2:9" x14ac:dyDescent="0.3">
      <c r="B130" s="57"/>
      <c r="C130" s="57"/>
      <c r="D130" s="57"/>
      <c r="E130" s="57"/>
      <c r="F130" s="57"/>
      <c r="G130" s="57"/>
      <c r="H130" s="57"/>
      <c r="I130" s="57"/>
    </row>
    <row r="131" spans="2:9" x14ac:dyDescent="0.3">
      <c r="B131" s="57"/>
      <c r="C131" s="57"/>
      <c r="D131" s="57"/>
      <c r="E131" s="57"/>
      <c r="F131" s="57"/>
      <c r="G131" s="57"/>
      <c r="H131" s="57"/>
      <c r="I131" s="57"/>
    </row>
    <row r="132" spans="2:9" x14ac:dyDescent="0.3">
      <c r="B132" s="57"/>
      <c r="C132" s="57"/>
      <c r="D132" s="57"/>
      <c r="E132" s="57"/>
      <c r="F132" s="57"/>
      <c r="G132" s="57"/>
      <c r="H132" s="57"/>
      <c r="I132" s="57"/>
    </row>
    <row r="133" spans="2:9" x14ac:dyDescent="0.3">
      <c r="B133" s="57"/>
      <c r="C133" s="57"/>
      <c r="D133" s="57"/>
      <c r="E133" s="57"/>
      <c r="F133" s="57"/>
      <c r="G133" s="57"/>
      <c r="H133" s="57"/>
      <c r="I133" s="57"/>
    </row>
    <row r="134" spans="2:9" x14ac:dyDescent="0.3">
      <c r="B134" s="57"/>
      <c r="C134" s="57"/>
      <c r="D134" s="57"/>
      <c r="E134" s="57"/>
      <c r="F134" s="57"/>
      <c r="G134" s="57"/>
      <c r="H134" s="57"/>
      <c r="I134" s="57"/>
    </row>
    <row r="135" spans="2:9" x14ac:dyDescent="0.3">
      <c r="B135" s="57"/>
      <c r="C135" s="57"/>
      <c r="D135" s="57"/>
      <c r="E135" s="57"/>
      <c r="F135" s="57"/>
      <c r="G135" s="57"/>
      <c r="H135" s="57"/>
      <c r="I135" s="57"/>
    </row>
    <row r="136" spans="2:9" x14ac:dyDescent="0.3">
      <c r="B136" s="57"/>
      <c r="C136" s="57"/>
      <c r="D136" s="57"/>
      <c r="E136" s="57"/>
      <c r="F136" s="57"/>
      <c r="G136" s="57"/>
      <c r="H136" s="57"/>
      <c r="I136" s="57"/>
    </row>
    <row r="137" spans="2:9" x14ac:dyDescent="0.3">
      <c r="B137" s="57"/>
      <c r="C137" s="57"/>
      <c r="D137" s="57"/>
      <c r="E137" s="57"/>
      <c r="F137" s="57"/>
      <c r="G137" s="57"/>
      <c r="H137" s="57"/>
      <c r="I137" s="57"/>
    </row>
    <row r="138" spans="2:9" x14ac:dyDescent="0.3">
      <c r="B138" s="57"/>
      <c r="C138" s="57"/>
      <c r="D138" s="57"/>
      <c r="E138" s="57"/>
      <c r="F138" s="57"/>
      <c r="G138" s="57"/>
      <c r="H138" s="57"/>
      <c r="I138" s="57"/>
    </row>
    <row r="139" spans="2:9" x14ac:dyDescent="0.3">
      <c r="B139" s="57"/>
      <c r="C139" s="57"/>
      <c r="D139" s="57"/>
      <c r="E139" s="57"/>
      <c r="F139" s="57"/>
      <c r="G139" s="57"/>
      <c r="H139" s="57"/>
      <c r="I139" s="57"/>
    </row>
    <row r="140" spans="2:9" x14ac:dyDescent="0.3">
      <c r="B140" s="57"/>
      <c r="C140" s="57"/>
      <c r="D140" s="57"/>
      <c r="E140" s="57"/>
      <c r="F140" s="57"/>
      <c r="G140" s="57"/>
      <c r="H140" s="57"/>
      <c r="I140" s="57"/>
    </row>
    <row r="141" spans="2:9" x14ac:dyDescent="0.3">
      <c r="B141" s="57"/>
      <c r="C141" s="57"/>
      <c r="D141" s="57"/>
      <c r="E141" s="57"/>
      <c r="F141" s="57"/>
      <c r="G141" s="57"/>
      <c r="H141" s="57"/>
      <c r="I141" s="57"/>
    </row>
    <row r="142" spans="2:9" x14ac:dyDescent="0.3">
      <c r="B142" s="57"/>
      <c r="C142" s="57"/>
      <c r="D142" s="57"/>
      <c r="E142" s="57"/>
      <c r="F142" s="57"/>
      <c r="G142" s="57"/>
      <c r="H142" s="57"/>
      <c r="I142" s="57"/>
    </row>
    <row r="143" spans="2:9" x14ac:dyDescent="0.3">
      <c r="B143" s="57"/>
      <c r="C143" s="57"/>
      <c r="D143" s="57"/>
      <c r="E143" s="57"/>
      <c r="F143" s="57"/>
      <c r="G143" s="57"/>
      <c r="H143" s="57"/>
      <c r="I143" s="57"/>
    </row>
    <row r="144" spans="2:9" x14ac:dyDescent="0.3">
      <c r="B144" s="57"/>
      <c r="C144" s="57"/>
      <c r="D144" s="57"/>
      <c r="E144" s="57"/>
      <c r="F144" s="57"/>
      <c r="G144" s="57"/>
      <c r="H144" s="57"/>
      <c r="I144" s="57"/>
    </row>
    <row r="145" spans="2:9" x14ac:dyDescent="0.3">
      <c r="B145" s="57"/>
      <c r="C145" s="57"/>
      <c r="D145" s="57"/>
      <c r="E145" s="57"/>
      <c r="F145" s="57"/>
      <c r="G145" s="57"/>
      <c r="H145" s="57"/>
      <c r="I145" s="57"/>
    </row>
    <row r="146" spans="2:9" x14ac:dyDescent="0.3">
      <c r="B146" s="57"/>
      <c r="C146" s="57"/>
      <c r="D146" s="57"/>
      <c r="E146" s="57"/>
      <c r="F146" s="57"/>
      <c r="G146" s="57"/>
      <c r="H146" s="57"/>
      <c r="I146" s="57"/>
    </row>
    <row r="147" spans="2:9" x14ac:dyDescent="0.3">
      <c r="B147" s="57"/>
      <c r="C147" s="57"/>
      <c r="D147" s="57"/>
      <c r="E147" s="57"/>
      <c r="F147" s="57"/>
      <c r="G147" s="57"/>
      <c r="H147" s="57"/>
      <c r="I147" s="57"/>
    </row>
    <row r="148" spans="2:9" x14ac:dyDescent="0.3">
      <c r="B148" s="57"/>
      <c r="C148" s="57"/>
      <c r="D148" s="57"/>
      <c r="E148" s="57"/>
      <c r="F148" s="57"/>
      <c r="G148" s="57"/>
      <c r="H148" s="57"/>
      <c r="I148" s="57"/>
    </row>
    <row r="149" spans="2:9" x14ac:dyDescent="0.3">
      <c r="B149" s="57"/>
      <c r="C149" s="57"/>
      <c r="D149" s="57"/>
      <c r="E149" s="57"/>
      <c r="F149" s="57"/>
      <c r="G149" s="57"/>
      <c r="H149" s="57"/>
      <c r="I149" s="57"/>
    </row>
    <row r="150" spans="2:9" x14ac:dyDescent="0.3">
      <c r="B150" s="57"/>
      <c r="C150" s="57"/>
      <c r="D150" s="57"/>
      <c r="E150" s="57"/>
      <c r="F150" s="57"/>
      <c r="G150" s="57"/>
      <c r="H150" s="57"/>
      <c r="I150" s="57"/>
    </row>
    <row r="151" spans="2:9" x14ac:dyDescent="0.3">
      <c r="B151" s="57"/>
      <c r="C151" s="57"/>
      <c r="D151" s="57"/>
      <c r="E151" s="57"/>
      <c r="F151" s="57"/>
      <c r="G151" s="57"/>
      <c r="H151" s="57"/>
      <c r="I151" s="57"/>
    </row>
    <row r="152" spans="2:9" x14ac:dyDescent="0.3">
      <c r="B152" s="57"/>
      <c r="C152" s="57"/>
      <c r="D152" s="57"/>
      <c r="E152" s="57"/>
      <c r="F152" s="57"/>
      <c r="G152" s="57"/>
      <c r="H152" s="57"/>
      <c r="I152" s="57"/>
    </row>
    <row r="153" spans="2:9" x14ac:dyDescent="0.3">
      <c r="B153" s="57"/>
      <c r="C153" s="57"/>
      <c r="D153" s="57"/>
      <c r="E153" s="57"/>
      <c r="F153" s="57"/>
      <c r="G153" s="57"/>
      <c r="H153" s="57"/>
      <c r="I153" s="57"/>
    </row>
    <row r="154" spans="2:9" x14ac:dyDescent="0.3">
      <c r="B154" s="57"/>
      <c r="C154" s="57"/>
      <c r="D154" s="57"/>
      <c r="E154" s="57"/>
      <c r="F154" s="57"/>
      <c r="G154" s="57"/>
      <c r="H154" s="57"/>
      <c r="I154" s="57"/>
    </row>
    <row r="155" spans="2:9" x14ac:dyDescent="0.3">
      <c r="B155" s="57"/>
      <c r="C155" s="57"/>
      <c r="D155" s="57"/>
      <c r="E155" s="57"/>
      <c r="F155" s="57"/>
      <c r="G155" s="57"/>
      <c r="H155" s="57"/>
      <c r="I155" s="57"/>
    </row>
    <row r="156" spans="2:9" x14ac:dyDescent="0.3">
      <c r="B156" s="57"/>
      <c r="C156" s="57"/>
      <c r="D156" s="57"/>
      <c r="E156" s="57"/>
      <c r="F156" s="57"/>
      <c r="G156" s="57"/>
      <c r="H156" s="57"/>
      <c r="I156" s="57"/>
    </row>
    <row r="157" spans="2:9" x14ac:dyDescent="0.3">
      <c r="B157" s="57"/>
      <c r="C157" s="57"/>
      <c r="D157" s="57"/>
      <c r="E157" s="57"/>
      <c r="F157" s="57"/>
      <c r="G157" s="57"/>
      <c r="H157" s="57"/>
      <c r="I157" s="57"/>
    </row>
    <row r="158" spans="2:9" x14ac:dyDescent="0.3">
      <c r="B158" s="57"/>
      <c r="C158" s="57"/>
      <c r="D158" s="57"/>
      <c r="E158" s="57"/>
      <c r="F158" s="57"/>
      <c r="G158" s="57"/>
      <c r="H158" s="57"/>
      <c r="I158" s="57"/>
    </row>
    <row r="159" spans="2:9" x14ac:dyDescent="0.3">
      <c r="B159" s="57"/>
      <c r="C159" s="57"/>
      <c r="D159" s="57"/>
      <c r="E159" s="57"/>
      <c r="F159" s="57"/>
      <c r="G159" s="57"/>
      <c r="H159" s="57"/>
      <c r="I159" s="57"/>
    </row>
    <row r="160" spans="2:9" x14ac:dyDescent="0.3">
      <c r="B160" s="57"/>
      <c r="C160" s="57"/>
      <c r="D160" s="57"/>
      <c r="E160" s="57"/>
      <c r="F160" s="57"/>
      <c r="G160" s="57"/>
      <c r="H160" s="57"/>
      <c r="I160" s="57"/>
    </row>
    <row r="161" spans="2:9" x14ac:dyDescent="0.3">
      <c r="B161" s="57"/>
      <c r="C161" s="57"/>
      <c r="D161" s="57"/>
      <c r="E161" s="57"/>
      <c r="F161" s="57"/>
      <c r="G161" s="57"/>
      <c r="H161" s="57"/>
      <c r="I161" s="57"/>
    </row>
    <row r="162" spans="2:9" x14ac:dyDescent="0.3">
      <c r="B162" s="57"/>
      <c r="C162" s="57"/>
      <c r="D162" s="57"/>
      <c r="E162" s="57"/>
      <c r="F162" s="57"/>
      <c r="G162" s="57"/>
      <c r="H162" s="57"/>
      <c r="I162" s="57"/>
    </row>
    <row r="163" spans="2:9" x14ac:dyDescent="0.3">
      <c r="B163" s="57"/>
      <c r="C163" s="57"/>
      <c r="D163" s="57"/>
      <c r="E163" s="57"/>
      <c r="F163" s="57"/>
      <c r="G163" s="57"/>
      <c r="H163" s="57"/>
      <c r="I163" s="57"/>
    </row>
    <row r="164" spans="2:9" x14ac:dyDescent="0.3">
      <c r="B164" s="57"/>
      <c r="C164" s="57"/>
      <c r="D164" s="57"/>
      <c r="E164" s="57"/>
      <c r="F164" s="57"/>
      <c r="G164" s="57"/>
      <c r="H164" s="57"/>
      <c r="I164" s="57"/>
    </row>
    <row r="165" spans="2:9" x14ac:dyDescent="0.3">
      <c r="B165" s="57"/>
      <c r="C165" s="57"/>
      <c r="D165" s="57"/>
      <c r="E165" s="57"/>
      <c r="F165" s="57"/>
      <c r="G165" s="57"/>
      <c r="H165" s="57"/>
      <c r="I165" s="57"/>
    </row>
    <row r="166" spans="2:9" x14ac:dyDescent="0.3">
      <c r="B166" s="57"/>
      <c r="C166" s="57"/>
      <c r="D166" s="57"/>
      <c r="E166" s="57"/>
      <c r="F166" s="57"/>
      <c r="G166" s="57"/>
      <c r="H166" s="57"/>
      <c r="I166" s="57"/>
    </row>
    <row r="167" spans="2:9" x14ac:dyDescent="0.3">
      <c r="B167" s="57"/>
      <c r="C167" s="57"/>
      <c r="D167" s="57"/>
      <c r="E167" s="57"/>
      <c r="F167" s="57"/>
      <c r="G167" s="57"/>
      <c r="H167" s="57"/>
      <c r="I167" s="57"/>
    </row>
    <row r="168" spans="2:9" x14ac:dyDescent="0.3">
      <c r="B168" s="57"/>
      <c r="C168" s="57"/>
      <c r="D168" s="57"/>
      <c r="E168" s="57"/>
      <c r="F168" s="57"/>
      <c r="G168" s="57"/>
      <c r="H168" s="57"/>
      <c r="I168" s="57"/>
    </row>
    <row r="169" spans="2:9" x14ac:dyDescent="0.3">
      <c r="B169" s="57"/>
      <c r="C169" s="57"/>
      <c r="D169" s="57"/>
      <c r="E169" s="57"/>
      <c r="F169" s="57"/>
      <c r="G169" s="57"/>
      <c r="H169" s="57"/>
      <c r="I169" s="57"/>
    </row>
    <row r="170" spans="2:9" x14ac:dyDescent="0.3">
      <c r="B170" s="57"/>
      <c r="C170" s="57"/>
      <c r="D170" s="57"/>
      <c r="E170" s="57"/>
      <c r="F170" s="57"/>
      <c r="G170" s="57"/>
      <c r="H170" s="57"/>
      <c r="I170" s="57"/>
    </row>
    <row r="171" spans="2:9" x14ac:dyDescent="0.3">
      <c r="B171" s="57"/>
      <c r="C171" s="57"/>
      <c r="D171" s="57"/>
      <c r="E171" s="57"/>
      <c r="F171" s="57"/>
      <c r="G171" s="57"/>
      <c r="H171" s="57"/>
      <c r="I171" s="57"/>
    </row>
    <row r="172" spans="2:9" x14ac:dyDescent="0.3">
      <c r="B172" s="57"/>
      <c r="C172" s="57"/>
      <c r="D172" s="57"/>
      <c r="E172" s="57"/>
      <c r="F172" s="57"/>
      <c r="G172" s="57"/>
      <c r="H172" s="57"/>
      <c r="I172" s="57"/>
    </row>
    <row r="173" spans="2:9" x14ac:dyDescent="0.3">
      <c r="B173" s="57"/>
      <c r="C173" s="57"/>
      <c r="D173" s="57"/>
      <c r="E173" s="57"/>
      <c r="F173" s="57"/>
      <c r="G173" s="57"/>
      <c r="H173" s="57"/>
      <c r="I173" s="57"/>
    </row>
    <row r="174" spans="2:9" x14ac:dyDescent="0.3">
      <c r="B174" s="57"/>
      <c r="C174" s="57"/>
      <c r="D174" s="57"/>
      <c r="E174" s="57"/>
      <c r="F174" s="57"/>
      <c r="G174" s="57"/>
      <c r="H174" s="57"/>
      <c r="I174" s="57"/>
    </row>
    <row r="175" spans="2:9" x14ac:dyDescent="0.3">
      <c r="B175" s="57"/>
      <c r="C175" s="57"/>
      <c r="D175" s="57"/>
      <c r="E175" s="57"/>
      <c r="F175" s="57"/>
      <c r="G175" s="57"/>
      <c r="H175" s="57"/>
      <c r="I175" s="57"/>
    </row>
    <row r="176" spans="2:9" x14ac:dyDescent="0.3">
      <c r="B176" s="57"/>
      <c r="C176" s="57"/>
      <c r="D176" s="57"/>
      <c r="E176" s="57"/>
      <c r="F176" s="57"/>
      <c r="G176" s="57"/>
      <c r="H176" s="57"/>
      <c r="I176" s="57"/>
    </row>
    <row r="177" spans="2:9" x14ac:dyDescent="0.3">
      <c r="B177" s="57"/>
      <c r="C177" s="57"/>
      <c r="D177" s="57"/>
      <c r="E177" s="57"/>
      <c r="F177" s="57"/>
      <c r="G177" s="57"/>
      <c r="H177" s="57"/>
      <c r="I177" s="57"/>
    </row>
    <row r="178" spans="2:9" x14ac:dyDescent="0.3">
      <c r="B178" s="57"/>
      <c r="C178" s="57"/>
      <c r="D178" s="57"/>
      <c r="E178" s="57"/>
      <c r="F178" s="57"/>
      <c r="G178" s="57"/>
      <c r="H178" s="57"/>
      <c r="I178" s="57"/>
    </row>
    <row r="179" spans="2:9" x14ac:dyDescent="0.3">
      <c r="B179" s="57"/>
      <c r="C179" s="57"/>
      <c r="D179" s="57"/>
      <c r="E179" s="57"/>
      <c r="F179" s="57"/>
      <c r="G179" s="57"/>
      <c r="H179" s="57"/>
      <c r="I179" s="57"/>
    </row>
    <row r="180" spans="2:9" x14ac:dyDescent="0.3">
      <c r="B180" s="57"/>
      <c r="C180" s="57"/>
      <c r="D180" s="57"/>
      <c r="E180" s="57"/>
      <c r="F180" s="57"/>
      <c r="G180" s="57"/>
      <c r="H180" s="57"/>
      <c r="I180" s="57"/>
    </row>
    <row r="181" spans="2:9" x14ac:dyDescent="0.3">
      <c r="B181" s="57"/>
      <c r="C181" s="57"/>
      <c r="D181" s="57"/>
      <c r="E181" s="57"/>
      <c r="F181" s="57"/>
      <c r="G181" s="57"/>
      <c r="H181" s="57"/>
      <c r="I181" s="57"/>
    </row>
    <row r="182" spans="2:9" x14ac:dyDescent="0.3">
      <c r="B182" s="57"/>
      <c r="C182" s="57"/>
      <c r="D182" s="57"/>
      <c r="E182" s="57"/>
      <c r="F182" s="57"/>
      <c r="G182" s="57"/>
      <c r="H182" s="57"/>
      <c r="I182" s="57"/>
    </row>
    <row r="183" spans="2:9" x14ac:dyDescent="0.3">
      <c r="B183" s="57"/>
      <c r="C183" s="57"/>
      <c r="D183" s="57"/>
      <c r="E183" s="57"/>
      <c r="F183" s="57"/>
      <c r="G183" s="57"/>
      <c r="H183" s="57"/>
      <c r="I183" s="57"/>
    </row>
    <row r="184" spans="2:9" x14ac:dyDescent="0.3">
      <c r="B184" s="57"/>
      <c r="C184" s="57"/>
      <c r="D184" s="57"/>
      <c r="E184" s="57"/>
      <c r="F184" s="57"/>
      <c r="G184" s="57"/>
      <c r="H184" s="57"/>
      <c r="I184" s="57"/>
    </row>
    <row r="185" spans="2:9" x14ac:dyDescent="0.3">
      <c r="B185" s="57"/>
      <c r="C185" s="57"/>
      <c r="D185" s="57"/>
      <c r="E185" s="57"/>
      <c r="F185" s="57"/>
      <c r="G185" s="57"/>
      <c r="H185" s="57"/>
      <c r="I185" s="57"/>
    </row>
    <row r="186" spans="2:9" x14ac:dyDescent="0.3">
      <c r="B186" s="57"/>
      <c r="C186" s="57"/>
      <c r="D186" s="57"/>
      <c r="E186" s="57"/>
      <c r="F186" s="57"/>
      <c r="G186" s="57"/>
      <c r="H186" s="57"/>
      <c r="I186" s="57"/>
    </row>
    <row r="187" spans="2:9" x14ac:dyDescent="0.3">
      <c r="B187" s="57"/>
      <c r="C187" s="57"/>
      <c r="D187" s="57"/>
      <c r="E187" s="57"/>
      <c r="F187" s="57"/>
      <c r="G187" s="57"/>
      <c r="H187" s="57"/>
      <c r="I187" s="57"/>
    </row>
    <row r="188" spans="2:9" x14ac:dyDescent="0.3">
      <c r="B188" s="57"/>
      <c r="C188" s="57"/>
      <c r="D188" s="57"/>
      <c r="E188" s="57"/>
      <c r="F188" s="57"/>
      <c r="G188" s="57"/>
      <c r="H188" s="57"/>
      <c r="I188" s="57"/>
    </row>
    <row r="189" spans="2:9" x14ac:dyDescent="0.3">
      <c r="B189" s="57"/>
      <c r="C189" s="57"/>
      <c r="D189" s="57"/>
      <c r="E189" s="57"/>
      <c r="F189" s="57"/>
      <c r="G189" s="57"/>
      <c r="H189" s="57"/>
      <c r="I189" s="57"/>
    </row>
    <row r="190" spans="2:9" x14ac:dyDescent="0.3">
      <c r="B190" s="57"/>
      <c r="C190" s="57"/>
      <c r="D190" s="57"/>
      <c r="E190" s="57"/>
      <c r="F190" s="57"/>
      <c r="G190" s="57"/>
      <c r="H190" s="57"/>
      <c r="I190" s="57"/>
    </row>
    <row r="191" spans="2:9" x14ac:dyDescent="0.3">
      <c r="B191" s="57"/>
      <c r="C191" s="57"/>
      <c r="D191" s="57"/>
      <c r="E191" s="57"/>
      <c r="F191" s="57"/>
      <c r="G191" s="57"/>
      <c r="H191" s="57"/>
      <c r="I191" s="57"/>
    </row>
    <row r="192" spans="2:9" x14ac:dyDescent="0.3">
      <c r="B192" s="57"/>
      <c r="C192" s="57"/>
      <c r="D192" s="57"/>
      <c r="E192" s="57"/>
      <c r="F192" s="57"/>
      <c r="G192" s="57"/>
      <c r="H192" s="57"/>
      <c r="I192" s="57"/>
    </row>
    <row r="193" spans="2:9" x14ac:dyDescent="0.3">
      <c r="B193" s="57"/>
      <c r="C193" s="57"/>
      <c r="D193" s="57"/>
      <c r="E193" s="57"/>
      <c r="F193" s="57"/>
      <c r="G193" s="57"/>
      <c r="H193" s="57"/>
      <c r="I193" s="57"/>
    </row>
    <row r="194" spans="2:9" x14ac:dyDescent="0.3">
      <c r="B194" s="57"/>
      <c r="C194" s="57"/>
      <c r="D194" s="57"/>
      <c r="E194" s="57"/>
      <c r="F194" s="57"/>
      <c r="G194" s="57"/>
      <c r="H194" s="57"/>
      <c r="I194" s="57"/>
    </row>
    <row r="195" spans="2:9" x14ac:dyDescent="0.3">
      <c r="B195" s="57"/>
      <c r="C195" s="57"/>
      <c r="D195" s="57"/>
      <c r="E195" s="57"/>
      <c r="F195" s="57"/>
      <c r="G195" s="57"/>
      <c r="H195" s="57"/>
      <c r="I195" s="57"/>
    </row>
    <row r="196" spans="2:9" x14ac:dyDescent="0.3">
      <c r="B196" s="57"/>
      <c r="C196" s="57"/>
      <c r="D196" s="57"/>
      <c r="E196" s="57"/>
      <c r="F196" s="57"/>
      <c r="G196" s="57"/>
      <c r="H196" s="57"/>
      <c r="I196" s="57"/>
    </row>
    <row r="197" spans="2:9" x14ac:dyDescent="0.3">
      <c r="B197" s="57"/>
      <c r="C197" s="57"/>
      <c r="D197" s="57"/>
      <c r="E197" s="57"/>
      <c r="F197" s="57"/>
      <c r="G197" s="57"/>
      <c r="H197" s="57"/>
      <c r="I197" s="57"/>
    </row>
    <row r="198" spans="2:9" x14ac:dyDescent="0.3">
      <c r="B198" s="57"/>
      <c r="C198" s="57"/>
      <c r="D198" s="57"/>
      <c r="E198" s="57"/>
      <c r="F198" s="57"/>
      <c r="G198" s="57"/>
      <c r="H198" s="57"/>
      <c r="I198" s="57"/>
    </row>
    <row r="199" spans="2:9" x14ac:dyDescent="0.3">
      <c r="B199" s="57"/>
      <c r="C199" s="57"/>
      <c r="D199" s="57"/>
      <c r="E199" s="57"/>
      <c r="F199" s="57"/>
      <c r="G199" s="57"/>
      <c r="H199" s="57"/>
      <c r="I199" s="57"/>
    </row>
    <row r="200" spans="2:9" x14ac:dyDescent="0.3">
      <c r="B200" s="57"/>
      <c r="C200" s="57"/>
      <c r="D200" s="57"/>
      <c r="E200" s="57"/>
      <c r="F200" s="57"/>
      <c r="G200" s="57"/>
      <c r="H200" s="57"/>
      <c r="I200" s="57"/>
    </row>
    <row r="201" spans="2:9" x14ac:dyDescent="0.3">
      <c r="B201" s="57"/>
      <c r="C201" s="57"/>
      <c r="D201" s="57"/>
      <c r="E201" s="57"/>
      <c r="F201" s="57"/>
      <c r="G201" s="57"/>
      <c r="H201" s="57"/>
      <c r="I201" s="57"/>
    </row>
    <row r="202" spans="2:9" x14ac:dyDescent="0.3">
      <c r="B202" s="57"/>
      <c r="C202" s="57"/>
      <c r="D202" s="57"/>
      <c r="E202" s="57"/>
      <c r="F202" s="57"/>
      <c r="G202" s="57"/>
      <c r="H202" s="57"/>
      <c r="I202" s="57"/>
    </row>
    <row r="203" spans="2:9" x14ac:dyDescent="0.3">
      <c r="B203" s="57"/>
      <c r="C203" s="57"/>
      <c r="D203" s="57"/>
      <c r="E203" s="57"/>
      <c r="F203" s="57"/>
      <c r="G203" s="57"/>
      <c r="H203" s="57"/>
      <c r="I203" s="57"/>
    </row>
    <row r="204" spans="2:9" x14ac:dyDescent="0.3">
      <c r="B204" s="57"/>
      <c r="C204" s="57"/>
      <c r="D204" s="57"/>
      <c r="E204" s="57"/>
      <c r="F204" s="57"/>
      <c r="G204" s="57"/>
      <c r="H204" s="57"/>
      <c r="I204" s="57"/>
    </row>
    <row r="205" spans="2:9" x14ac:dyDescent="0.3">
      <c r="B205" s="57"/>
      <c r="C205" s="57"/>
      <c r="D205" s="57"/>
      <c r="E205" s="57"/>
      <c r="F205" s="57"/>
      <c r="G205" s="57"/>
      <c r="H205" s="57"/>
      <c r="I205" s="57"/>
    </row>
    <row r="206" spans="2:9" x14ac:dyDescent="0.3">
      <c r="B206" s="57"/>
      <c r="C206" s="57"/>
      <c r="D206" s="57"/>
      <c r="E206" s="57"/>
      <c r="F206" s="57"/>
      <c r="G206" s="57"/>
      <c r="H206" s="57"/>
      <c r="I206" s="57"/>
    </row>
    <row r="207" spans="2:9" x14ac:dyDescent="0.3">
      <c r="B207" s="57"/>
      <c r="C207" s="57"/>
      <c r="D207" s="57"/>
      <c r="E207" s="57"/>
      <c r="F207" s="57"/>
      <c r="G207" s="57"/>
      <c r="H207" s="57"/>
      <c r="I207" s="57"/>
    </row>
    <row r="208" spans="2:9" x14ac:dyDescent="0.3">
      <c r="B208" s="57"/>
      <c r="C208" s="57"/>
      <c r="D208" s="57"/>
      <c r="E208" s="57"/>
      <c r="F208" s="57"/>
      <c r="G208" s="57"/>
      <c r="H208" s="57"/>
      <c r="I208" s="57"/>
    </row>
    <row r="209" spans="2:9" x14ac:dyDescent="0.3">
      <c r="B209" s="57"/>
      <c r="C209" s="57"/>
      <c r="D209" s="57"/>
      <c r="E209" s="57"/>
      <c r="F209" s="57"/>
      <c r="G209" s="57"/>
      <c r="H209" s="57"/>
      <c r="I209" s="57"/>
    </row>
    <row r="210" spans="2:9" x14ac:dyDescent="0.3">
      <c r="B210" s="57"/>
      <c r="C210" s="57"/>
      <c r="D210" s="57"/>
      <c r="E210" s="57"/>
      <c r="F210" s="57"/>
      <c r="G210" s="57"/>
      <c r="H210" s="57"/>
      <c r="I210" s="57"/>
    </row>
    <row r="211" spans="2:9" x14ac:dyDescent="0.3">
      <c r="B211" s="57"/>
      <c r="C211" s="57"/>
      <c r="D211" s="57"/>
      <c r="E211" s="57"/>
      <c r="F211" s="57"/>
      <c r="G211" s="57"/>
      <c r="H211" s="57"/>
      <c r="I211" s="57"/>
    </row>
    <row r="212" spans="2:9" x14ac:dyDescent="0.3">
      <c r="B212" s="57"/>
      <c r="C212" s="57"/>
      <c r="D212" s="57"/>
      <c r="E212" s="57"/>
      <c r="F212" s="57"/>
      <c r="G212" s="57"/>
      <c r="H212" s="57"/>
      <c r="I212" s="57"/>
    </row>
    <row r="213" spans="2:9" x14ac:dyDescent="0.3">
      <c r="B213" s="57"/>
      <c r="C213" s="57"/>
      <c r="D213" s="57"/>
      <c r="E213" s="57"/>
      <c r="F213" s="57"/>
      <c r="G213" s="57"/>
      <c r="H213" s="57"/>
      <c r="I213" s="57"/>
    </row>
    <row r="214" spans="2:9" x14ac:dyDescent="0.3">
      <c r="B214" s="57"/>
      <c r="C214" s="57"/>
      <c r="D214" s="57"/>
      <c r="E214" s="57"/>
      <c r="F214" s="57"/>
      <c r="G214" s="57"/>
      <c r="H214" s="57"/>
      <c r="I214" s="57"/>
    </row>
    <row r="215" spans="2:9" x14ac:dyDescent="0.3">
      <c r="B215" s="57"/>
      <c r="C215" s="57"/>
      <c r="D215" s="57"/>
      <c r="E215" s="57"/>
      <c r="F215" s="57"/>
      <c r="G215" s="57"/>
      <c r="H215" s="57"/>
      <c r="I215" s="57"/>
    </row>
    <row r="216" spans="2:9" x14ac:dyDescent="0.3">
      <c r="B216" s="57"/>
      <c r="C216" s="57"/>
      <c r="D216" s="57"/>
      <c r="E216" s="57"/>
      <c r="F216" s="57"/>
      <c r="G216" s="57"/>
      <c r="H216" s="57"/>
      <c r="I216" s="57"/>
    </row>
    <row r="217" spans="2:9" x14ac:dyDescent="0.3">
      <c r="B217" s="57"/>
      <c r="C217" s="57"/>
      <c r="D217" s="57"/>
      <c r="E217" s="57"/>
      <c r="F217" s="57"/>
      <c r="G217" s="57"/>
      <c r="H217" s="57"/>
      <c r="I217" s="57"/>
    </row>
    <row r="218" spans="2:9" x14ac:dyDescent="0.3">
      <c r="B218" s="57"/>
      <c r="C218" s="57"/>
      <c r="D218" s="57"/>
      <c r="E218" s="57"/>
      <c r="F218" s="57"/>
      <c r="G218" s="57"/>
      <c r="H218" s="57"/>
      <c r="I218" s="57"/>
    </row>
    <row r="219" spans="2:9" x14ac:dyDescent="0.3">
      <c r="B219" s="57"/>
      <c r="C219" s="57"/>
      <c r="D219" s="57"/>
      <c r="E219" s="57"/>
      <c r="F219" s="57"/>
      <c r="G219" s="57"/>
      <c r="H219" s="57"/>
      <c r="I219" s="57"/>
    </row>
    <row r="220" spans="2:9" x14ac:dyDescent="0.3">
      <c r="B220" s="57"/>
      <c r="C220" s="57"/>
      <c r="D220" s="57"/>
      <c r="E220" s="57"/>
      <c r="F220" s="57"/>
      <c r="G220" s="57"/>
      <c r="H220" s="57"/>
      <c r="I220" s="57"/>
    </row>
    <row r="221" spans="2:9" x14ac:dyDescent="0.3">
      <c r="B221" s="57"/>
      <c r="C221" s="57"/>
      <c r="D221" s="57"/>
      <c r="E221" s="57"/>
      <c r="F221" s="57"/>
      <c r="G221" s="57"/>
      <c r="H221" s="57"/>
      <c r="I221" s="57"/>
    </row>
    <row r="222" spans="2:9" x14ac:dyDescent="0.3">
      <c r="B222" s="57"/>
      <c r="C222" s="57"/>
      <c r="D222" s="57"/>
      <c r="E222" s="57"/>
      <c r="F222" s="57"/>
      <c r="G222" s="57"/>
      <c r="H222" s="57"/>
      <c r="I222" s="57"/>
    </row>
    <row r="223" spans="2:9" x14ac:dyDescent="0.3">
      <c r="B223" s="57"/>
      <c r="C223" s="57"/>
      <c r="D223" s="57"/>
      <c r="E223" s="57"/>
      <c r="F223" s="57"/>
      <c r="G223" s="57"/>
      <c r="H223" s="57"/>
      <c r="I223" s="57"/>
    </row>
    <row r="224" spans="2:9" x14ac:dyDescent="0.3">
      <c r="B224" s="57"/>
      <c r="C224" s="57"/>
      <c r="D224" s="57"/>
      <c r="E224" s="57"/>
      <c r="F224" s="57"/>
      <c r="G224" s="57"/>
      <c r="H224" s="57"/>
      <c r="I224" s="57"/>
    </row>
  </sheetData>
  <mergeCells count="2">
    <mergeCell ref="K12:M12"/>
    <mergeCell ref="B2:C2"/>
  </mergeCells>
  <conditionalFormatting pivot="1" sqref="C27:C38">
    <cfRule type="dataBar" priority="1">
      <dataBar>
        <cfvo type="min"/>
        <cfvo type="max"/>
        <color rgb="FF638EC6"/>
      </dataBar>
      <extLst>
        <ext xmlns:x14="http://schemas.microsoft.com/office/spreadsheetml/2009/9/main" uri="{B025F937-C7B1-47D3-B67F-A62EFF666E3E}">
          <x14:id>{F376E3AB-647B-4422-8030-87C048DB0A96}</x14:id>
        </ext>
      </extLst>
    </cfRule>
  </conditionalFormatting>
  <pageMargins left="0.7" right="0.7" top="0.75" bottom="0.75" header="0.3" footer="0.3"/>
  <drawing r:id="rId3"/>
  <extLst>
    <ext xmlns:x14="http://schemas.microsoft.com/office/spreadsheetml/2009/9/main" uri="{78C0D931-6437-407d-A8EE-F0AAD7539E65}">
      <x14:conditionalFormattings>
        <x14:conditionalFormatting xmlns:xm="http://schemas.microsoft.com/office/excel/2006/main" pivot="1">
          <x14:cfRule type="dataBar" id="{F376E3AB-647B-4422-8030-87C048DB0A96}">
            <x14:dataBar minLength="0" maxLength="100" border="1" negativeBarBorderColorSameAsPositive="0">
              <x14:cfvo type="autoMin"/>
              <x14:cfvo type="autoMax"/>
              <x14:borderColor rgb="FF638EC6"/>
              <x14:negativeFillColor rgb="FFFF0000"/>
              <x14:negativeBorderColor rgb="FFFF0000"/>
              <x14:axisColor rgb="FF000000"/>
            </x14:dataBar>
          </x14:cfRule>
          <xm:sqref>C27:C38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629AE2A2-7BE8-40F8-B4FC-13CB582521BC}">
          <x14:formula1>
            <xm:f>DataMining!$M$4:$M$15</xm:f>
          </x14:formula1>
          <xm:sqref>C3</xm:sqref>
        </x14:dataValidation>
      </x14:dataValidations>
    </ext>
    <ext xmlns:x14="http://schemas.microsoft.com/office/spreadsheetml/2009/9/main" uri="{A8765BA9-456A-4dab-B4F3-ACF838C121DE}">
      <x14:slicerList>
        <x14:slicer r:id="rId4"/>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D7203-CD48-481F-8461-46C7938ACF59}">
  <sheetPr>
    <tabColor theme="1"/>
  </sheetPr>
  <dimension ref="A1:F1807"/>
  <sheetViews>
    <sheetView workbookViewId="0">
      <selection activeCell="B19" sqref="B19"/>
    </sheetView>
  </sheetViews>
  <sheetFormatPr baseColWidth="10" defaultColWidth="19.6640625" defaultRowHeight="14.4" x14ac:dyDescent="0.3"/>
  <cols>
    <col min="1" max="1" width="8.5546875" style="20" bestFit="1" customWidth="1"/>
    <col min="2" max="2" width="19.6640625" style="20" bestFit="1" customWidth="1"/>
    <col min="3" max="5" width="22.88671875" style="20" bestFit="1" customWidth="1"/>
    <col min="6" max="6" width="11.21875" style="20" bestFit="1" customWidth="1"/>
    <col min="7" max="16384" width="19.6640625" style="20"/>
  </cols>
  <sheetData>
    <row r="1" spans="1:6" x14ac:dyDescent="0.3">
      <c r="A1" s="233" t="s">
        <v>66</v>
      </c>
      <c r="B1" s="25" t="s">
        <v>339</v>
      </c>
    </row>
    <row r="2" spans="1:6" x14ac:dyDescent="0.3">
      <c r="A2" s="233" t="s">
        <v>24</v>
      </c>
      <c r="B2" s="25" t="s">
        <v>96</v>
      </c>
      <c r="C2" s="25" t="s">
        <v>324</v>
      </c>
    </row>
    <row r="3" spans="1:6" x14ac:dyDescent="0.3">
      <c r="A3" s="3"/>
      <c r="B3" s="3"/>
      <c r="C3" s="3"/>
    </row>
    <row r="4" spans="1:6" s="44" customFormat="1" x14ac:dyDescent="0.3">
      <c r="A4" s="25" t="s">
        <v>94</v>
      </c>
      <c r="B4" s="48" t="s">
        <v>95</v>
      </c>
    </row>
    <row r="5" spans="1:6" x14ac:dyDescent="0.3">
      <c r="A5"/>
      <c r="B5"/>
      <c r="C5" s="3"/>
      <c r="D5" s="3"/>
      <c r="E5" s="3"/>
      <c r="F5" s="3"/>
    </row>
    <row r="6" spans="1:6" x14ac:dyDescent="0.3">
      <c r="A6"/>
      <c r="B6"/>
      <c r="C6" s="3"/>
      <c r="D6" s="3"/>
      <c r="E6" s="3"/>
      <c r="F6" s="3"/>
    </row>
    <row r="7" spans="1:6" x14ac:dyDescent="0.3">
      <c r="A7"/>
      <c r="B7"/>
      <c r="C7" s="3"/>
      <c r="D7" s="3"/>
      <c r="E7" s="3"/>
      <c r="F7" s="3"/>
    </row>
    <row r="8" spans="1:6" x14ac:dyDescent="0.3">
      <c r="A8"/>
      <c r="B8"/>
      <c r="C8" s="3"/>
      <c r="D8" s="3"/>
      <c r="E8" s="3"/>
      <c r="F8" s="3"/>
    </row>
    <row r="9" spans="1:6" x14ac:dyDescent="0.3">
      <c r="A9"/>
      <c r="B9"/>
      <c r="C9" s="3"/>
      <c r="E9" s="3"/>
      <c r="F9" s="3"/>
    </row>
    <row r="10" spans="1:6" x14ac:dyDescent="0.3">
      <c r="A10"/>
      <c r="B10"/>
      <c r="C10" s="3"/>
      <c r="E10" s="3"/>
      <c r="F10" s="3"/>
    </row>
    <row r="11" spans="1:6" x14ac:dyDescent="0.3">
      <c r="A11"/>
      <c r="B11"/>
      <c r="C11" s="3"/>
      <c r="D11" s="3"/>
      <c r="E11" s="3"/>
      <c r="F11" s="3"/>
    </row>
    <row r="12" spans="1:6" x14ac:dyDescent="0.3">
      <c r="A12"/>
      <c r="B12"/>
      <c r="C12" s="3"/>
      <c r="D12" s="3"/>
      <c r="E12" s="3"/>
      <c r="F12" s="3"/>
    </row>
    <row r="13" spans="1:6" x14ac:dyDescent="0.3">
      <c r="A13"/>
      <c r="B13"/>
      <c r="C13" s="3"/>
      <c r="D13" s="3"/>
      <c r="E13" s="3"/>
      <c r="F13" s="3"/>
    </row>
    <row r="14" spans="1:6" x14ac:dyDescent="0.3">
      <c r="A14"/>
      <c r="B14"/>
      <c r="C14" s="3"/>
      <c r="D14" s="3"/>
      <c r="E14" s="3"/>
      <c r="F14" s="3"/>
    </row>
    <row r="15" spans="1:6" x14ac:dyDescent="0.3">
      <c r="A15"/>
      <c r="B15"/>
      <c r="C15" s="3"/>
      <c r="D15" s="3"/>
      <c r="E15" s="3"/>
      <c r="F15" s="3"/>
    </row>
    <row r="16" spans="1:6" x14ac:dyDescent="0.3">
      <c r="A16"/>
      <c r="B16"/>
      <c r="C16" s="3"/>
      <c r="D16" s="3"/>
      <c r="E16" s="3"/>
      <c r="F16" s="3"/>
    </row>
    <row r="17" spans="1:6" x14ac:dyDescent="0.3">
      <c r="A17"/>
      <c r="B17"/>
      <c r="C17" s="3"/>
      <c r="D17" s="3"/>
      <c r="E17" s="3"/>
      <c r="F17" s="3"/>
    </row>
    <row r="18" spans="1:6" x14ac:dyDescent="0.3">
      <c r="A18"/>
      <c r="B18"/>
      <c r="C18" s="3"/>
      <c r="D18" s="3"/>
      <c r="E18" s="3"/>
      <c r="F18" s="3"/>
    </row>
    <row r="19" spans="1:6" x14ac:dyDescent="0.3">
      <c r="A19"/>
      <c r="B19"/>
      <c r="C19" s="3"/>
      <c r="D19" s="3"/>
      <c r="E19" s="3"/>
      <c r="F19" s="3"/>
    </row>
    <row r="20" spans="1:6" x14ac:dyDescent="0.3">
      <c r="A20"/>
      <c r="B20"/>
      <c r="C20" s="3"/>
      <c r="D20" s="3"/>
      <c r="E20" s="3"/>
      <c r="F20" s="3"/>
    </row>
    <row r="21" spans="1:6" x14ac:dyDescent="0.3">
      <c r="A21"/>
      <c r="B21"/>
      <c r="C21" s="3"/>
      <c r="D21" s="3"/>
      <c r="E21" s="3"/>
      <c r="F21" s="3"/>
    </row>
    <row r="22" spans="1:6" x14ac:dyDescent="0.3">
      <c r="A22"/>
      <c r="B22"/>
      <c r="C22" s="3"/>
      <c r="D22" s="3"/>
      <c r="E22" s="3"/>
      <c r="F22" s="3"/>
    </row>
    <row r="23" spans="1:6" x14ac:dyDescent="0.3">
      <c r="A23"/>
      <c r="B23"/>
      <c r="C23" s="3"/>
      <c r="D23" s="3"/>
      <c r="E23" s="3"/>
      <c r="F23" s="3"/>
    </row>
    <row r="24" spans="1:6" x14ac:dyDescent="0.3">
      <c r="A24"/>
      <c r="B24"/>
      <c r="C24" s="3"/>
      <c r="D24" s="3"/>
      <c r="E24" s="3"/>
      <c r="F24" s="3"/>
    </row>
    <row r="25" spans="1:6" x14ac:dyDescent="0.3">
      <c r="A25"/>
      <c r="B25"/>
      <c r="C25" s="3"/>
      <c r="D25" s="3"/>
      <c r="E25" s="3"/>
      <c r="F25" s="3"/>
    </row>
    <row r="26" spans="1:6" x14ac:dyDescent="0.3">
      <c r="A26"/>
      <c r="B26"/>
      <c r="C26" s="3"/>
      <c r="D26" s="3"/>
      <c r="E26" s="3"/>
      <c r="F26" s="3"/>
    </row>
    <row r="27" spans="1:6" x14ac:dyDescent="0.3">
      <c r="A27"/>
      <c r="B27"/>
      <c r="C27" s="3"/>
      <c r="D27" s="3"/>
      <c r="E27" s="3"/>
      <c r="F27" s="3"/>
    </row>
    <row r="28" spans="1:6" x14ac:dyDescent="0.3">
      <c r="A28"/>
      <c r="B28"/>
      <c r="C28" s="3"/>
      <c r="D28" s="3"/>
      <c r="E28" s="3"/>
      <c r="F28" s="3"/>
    </row>
    <row r="29" spans="1:6" x14ac:dyDescent="0.3">
      <c r="A29"/>
      <c r="B29"/>
      <c r="C29" s="3"/>
      <c r="D29" s="3"/>
      <c r="E29" s="3"/>
      <c r="F29" s="3"/>
    </row>
    <row r="30" spans="1:6" x14ac:dyDescent="0.3">
      <c r="A30"/>
      <c r="B30"/>
      <c r="C30" s="3"/>
      <c r="D30" s="3"/>
      <c r="E30" s="3"/>
      <c r="F30" s="3"/>
    </row>
    <row r="31" spans="1:6" x14ac:dyDescent="0.3">
      <c r="A31"/>
      <c r="B31"/>
      <c r="C31" s="3"/>
      <c r="D31" s="3"/>
      <c r="E31" s="3"/>
      <c r="F31" s="3"/>
    </row>
    <row r="32" spans="1:6" x14ac:dyDescent="0.3">
      <c r="A32"/>
      <c r="B32"/>
      <c r="C32" s="3"/>
      <c r="D32" s="3"/>
      <c r="E32" s="3"/>
      <c r="F32" s="3"/>
    </row>
    <row r="33" spans="1:6" x14ac:dyDescent="0.3">
      <c r="A33"/>
      <c r="B33"/>
      <c r="C33" s="3"/>
      <c r="D33" s="3"/>
      <c r="E33" s="3"/>
      <c r="F33" s="3"/>
    </row>
    <row r="34" spans="1:6" x14ac:dyDescent="0.3">
      <c r="A34"/>
      <c r="B34"/>
      <c r="C34" s="3"/>
      <c r="D34" s="3"/>
      <c r="E34" s="3"/>
      <c r="F34" s="3"/>
    </row>
    <row r="35" spans="1:6" x14ac:dyDescent="0.3">
      <c r="A35"/>
      <c r="B35"/>
      <c r="C35" s="3"/>
      <c r="D35" s="3"/>
      <c r="E35" s="3"/>
      <c r="F35" s="3"/>
    </row>
    <row r="36" spans="1:6" x14ac:dyDescent="0.3">
      <c r="A36"/>
      <c r="B36"/>
      <c r="C36" s="3"/>
      <c r="D36" s="3"/>
      <c r="E36" s="3"/>
      <c r="F36" s="3"/>
    </row>
    <row r="37" spans="1:6" x14ac:dyDescent="0.3">
      <c r="A37"/>
      <c r="B37"/>
      <c r="C37" s="3"/>
      <c r="D37" s="3"/>
      <c r="E37" s="3"/>
      <c r="F37" s="3"/>
    </row>
    <row r="38" spans="1:6" x14ac:dyDescent="0.3">
      <c r="A38"/>
      <c r="B38"/>
      <c r="C38" s="3"/>
      <c r="D38" s="3"/>
      <c r="E38" s="3"/>
      <c r="F38" s="3"/>
    </row>
    <row r="39" spans="1:6" x14ac:dyDescent="0.3">
      <c r="A39"/>
      <c r="B39"/>
      <c r="C39" s="3"/>
      <c r="D39" s="3"/>
      <c r="E39" s="3"/>
      <c r="F39" s="3"/>
    </row>
    <row r="40" spans="1:6" x14ac:dyDescent="0.3">
      <c r="A40"/>
      <c r="B40"/>
      <c r="C40" s="3"/>
      <c r="D40" s="3"/>
      <c r="E40" s="3"/>
      <c r="F40" s="3"/>
    </row>
    <row r="41" spans="1:6" x14ac:dyDescent="0.3">
      <c r="A41"/>
      <c r="B41"/>
      <c r="C41" s="3"/>
      <c r="D41" s="3"/>
      <c r="E41" s="3"/>
      <c r="F41" s="3"/>
    </row>
    <row r="42" spans="1:6" x14ac:dyDescent="0.3">
      <c r="A42"/>
      <c r="B42"/>
      <c r="C42" s="3"/>
      <c r="D42" s="3"/>
      <c r="E42" s="3"/>
      <c r="F42" s="3"/>
    </row>
    <row r="43" spans="1:6" x14ac:dyDescent="0.3">
      <c r="A43"/>
      <c r="B43"/>
      <c r="C43" s="3"/>
      <c r="D43" s="3"/>
      <c r="E43" s="3"/>
      <c r="F43" s="3"/>
    </row>
    <row r="44" spans="1:6" x14ac:dyDescent="0.3">
      <c r="A44"/>
      <c r="B44"/>
      <c r="C44" s="3"/>
      <c r="D44" s="3"/>
      <c r="E44" s="3"/>
      <c r="F44" s="3"/>
    </row>
    <row r="45" spans="1:6" x14ac:dyDescent="0.3">
      <c r="A45"/>
      <c r="B45"/>
      <c r="C45" s="3"/>
      <c r="D45" s="3"/>
      <c r="E45" s="3"/>
      <c r="F45" s="3"/>
    </row>
    <row r="46" spans="1:6" x14ac:dyDescent="0.3">
      <c r="A46"/>
      <c r="B46"/>
      <c r="C46" s="3"/>
      <c r="D46" s="3"/>
      <c r="E46" s="3"/>
      <c r="F46" s="3"/>
    </row>
    <row r="47" spans="1:6" x14ac:dyDescent="0.3">
      <c r="A47"/>
      <c r="B47"/>
      <c r="C47" s="3"/>
      <c r="D47" s="3"/>
      <c r="E47" s="3"/>
      <c r="F47" s="3"/>
    </row>
    <row r="48" spans="1:6" x14ac:dyDescent="0.3">
      <c r="A48"/>
      <c r="B48"/>
      <c r="C48" s="3"/>
      <c r="D48" s="3"/>
      <c r="E48" s="3"/>
      <c r="F48" s="3"/>
    </row>
    <row r="49" spans="1:6" x14ac:dyDescent="0.3">
      <c r="A49"/>
      <c r="B49"/>
      <c r="C49" s="3"/>
      <c r="D49" s="3"/>
      <c r="E49" s="3"/>
      <c r="F49" s="3"/>
    </row>
    <row r="50" spans="1:6" x14ac:dyDescent="0.3">
      <c r="A50"/>
      <c r="B50"/>
      <c r="C50" s="3"/>
      <c r="D50" s="3"/>
      <c r="E50" s="3"/>
      <c r="F50" s="3"/>
    </row>
    <row r="51" spans="1:6" x14ac:dyDescent="0.3">
      <c r="A51"/>
      <c r="B51"/>
      <c r="C51" s="3"/>
      <c r="D51" s="3"/>
      <c r="E51" s="3"/>
      <c r="F51" s="3"/>
    </row>
    <row r="52" spans="1:6" x14ac:dyDescent="0.3">
      <c r="A52"/>
      <c r="B52"/>
      <c r="C52" s="3"/>
      <c r="D52" s="3"/>
      <c r="E52" s="3"/>
      <c r="F52" s="3"/>
    </row>
    <row r="53" spans="1:6" x14ac:dyDescent="0.3">
      <c r="A53"/>
      <c r="B53"/>
      <c r="C53" s="3"/>
      <c r="D53" s="3"/>
      <c r="E53" s="3"/>
      <c r="F53" s="3"/>
    </row>
    <row r="54" spans="1:6" x14ac:dyDescent="0.3">
      <c r="A54"/>
      <c r="B54"/>
      <c r="C54" s="3"/>
      <c r="D54" s="3"/>
      <c r="E54" s="3"/>
      <c r="F54" s="3"/>
    </row>
    <row r="55" spans="1:6" x14ac:dyDescent="0.3">
      <c r="A55"/>
      <c r="B55"/>
      <c r="C55" s="3"/>
      <c r="D55" s="3"/>
      <c r="E55" s="3"/>
      <c r="F55" s="3"/>
    </row>
    <row r="56" spans="1:6" x14ac:dyDescent="0.3">
      <c r="A56"/>
      <c r="B56"/>
      <c r="C56" s="3"/>
      <c r="D56" s="3"/>
      <c r="E56" s="3"/>
      <c r="F56" s="3"/>
    </row>
    <row r="57" spans="1:6" x14ac:dyDescent="0.3">
      <c r="A57"/>
      <c r="B57"/>
      <c r="C57" s="3"/>
      <c r="D57" s="3"/>
      <c r="E57" s="3"/>
      <c r="F57" s="3"/>
    </row>
    <row r="58" spans="1:6" x14ac:dyDescent="0.3">
      <c r="A58"/>
      <c r="B58"/>
      <c r="C58" s="3"/>
      <c r="D58" s="3"/>
      <c r="E58" s="3"/>
      <c r="F58" s="3"/>
    </row>
    <row r="59" spans="1:6" x14ac:dyDescent="0.3">
      <c r="A59"/>
      <c r="B59"/>
      <c r="C59" s="3"/>
      <c r="D59" s="3"/>
      <c r="E59" s="3"/>
      <c r="F59" s="3"/>
    </row>
    <row r="60" spans="1:6" x14ac:dyDescent="0.3">
      <c r="A60"/>
      <c r="B60"/>
      <c r="C60" s="3"/>
      <c r="D60" s="3"/>
      <c r="E60" s="3"/>
      <c r="F60" s="3"/>
    </row>
    <row r="61" spans="1:6" x14ac:dyDescent="0.3">
      <c r="A61"/>
      <c r="B61"/>
      <c r="C61" s="3"/>
      <c r="D61" s="3"/>
      <c r="E61" s="3"/>
      <c r="F61" s="3"/>
    </row>
    <row r="62" spans="1:6" x14ac:dyDescent="0.3">
      <c r="A62"/>
      <c r="B62"/>
      <c r="C62" s="3"/>
      <c r="D62" s="3"/>
      <c r="E62" s="3"/>
      <c r="F62" s="3"/>
    </row>
    <row r="63" spans="1:6" x14ac:dyDescent="0.3">
      <c r="A63"/>
      <c r="B63"/>
      <c r="C63" s="3"/>
      <c r="D63" s="3"/>
      <c r="E63" s="3"/>
      <c r="F63" s="3"/>
    </row>
    <row r="64" spans="1:6" x14ac:dyDescent="0.3">
      <c r="A64"/>
      <c r="B64"/>
      <c r="C64" s="3"/>
      <c r="D64" s="3"/>
      <c r="E64" s="3"/>
      <c r="F64" s="3"/>
    </row>
    <row r="65" spans="1:6" x14ac:dyDescent="0.3">
      <c r="A65"/>
      <c r="B65"/>
      <c r="C65" s="3"/>
      <c r="D65" s="3"/>
      <c r="E65" s="3"/>
      <c r="F65" s="3"/>
    </row>
    <row r="66" spans="1:6" x14ac:dyDescent="0.3">
      <c r="A66"/>
      <c r="B66"/>
      <c r="C66" s="3"/>
      <c r="D66" s="3"/>
      <c r="E66" s="3"/>
      <c r="F66" s="3"/>
    </row>
    <row r="67" spans="1:6" x14ac:dyDescent="0.3">
      <c r="A67"/>
      <c r="B67"/>
      <c r="C67" s="3"/>
      <c r="D67" s="3"/>
      <c r="E67" s="3"/>
      <c r="F67" s="3"/>
    </row>
    <row r="68" spans="1:6" x14ac:dyDescent="0.3">
      <c r="A68"/>
      <c r="B68"/>
      <c r="C68" s="3"/>
      <c r="D68" s="3"/>
      <c r="E68" s="3"/>
      <c r="F68" s="3"/>
    </row>
    <row r="69" spans="1:6" x14ac:dyDescent="0.3">
      <c r="A69"/>
      <c r="B69"/>
      <c r="C69" s="3"/>
      <c r="D69" s="3"/>
      <c r="E69" s="3"/>
      <c r="F69" s="3"/>
    </row>
    <row r="70" spans="1:6" x14ac:dyDescent="0.3">
      <c r="A70"/>
      <c r="B70"/>
      <c r="C70" s="3"/>
      <c r="D70" s="3"/>
      <c r="E70" s="3"/>
      <c r="F70" s="3"/>
    </row>
    <row r="71" spans="1:6" x14ac:dyDescent="0.3">
      <c r="A71"/>
      <c r="B71"/>
      <c r="C71" s="3"/>
      <c r="D71" s="3"/>
      <c r="E71" s="3"/>
      <c r="F71" s="3"/>
    </row>
    <row r="72" spans="1:6" x14ac:dyDescent="0.3">
      <c r="A72"/>
      <c r="B72"/>
      <c r="C72" s="3"/>
      <c r="D72" s="3"/>
      <c r="E72" s="3"/>
      <c r="F72" s="3"/>
    </row>
    <row r="73" spans="1:6" x14ac:dyDescent="0.3">
      <c r="A73"/>
      <c r="B73"/>
      <c r="C73" s="3"/>
      <c r="D73" s="3"/>
      <c r="E73" s="3"/>
      <c r="F73" s="3"/>
    </row>
    <row r="74" spans="1:6" x14ac:dyDescent="0.3">
      <c r="A74"/>
      <c r="B74"/>
      <c r="C74" s="3"/>
      <c r="D74" s="3"/>
      <c r="E74" s="3"/>
      <c r="F74" s="3"/>
    </row>
    <row r="75" spans="1:6" x14ac:dyDescent="0.3">
      <c r="A75"/>
      <c r="B75"/>
      <c r="C75" s="3"/>
      <c r="D75" s="3"/>
      <c r="E75" s="3"/>
      <c r="F75" s="3"/>
    </row>
    <row r="76" spans="1:6" x14ac:dyDescent="0.3">
      <c r="A76"/>
      <c r="B76"/>
      <c r="C76" s="3"/>
      <c r="D76" s="3"/>
      <c r="E76" s="3"/>
      <c r="F76" s="3"/>
    </row>
    <row r="77" spans="1:6" x14ac:dyDescent="0.3">
      <c r="A77"/>
      <c r="B77"/>
      <c r="C77" s="3"/>
      <c r="D77" s="3"/>
      <c r="E77" s="3"/>
      <c r="F77" s="3"/>
    </row>
    <row r="78" spans="1:6" x14ac:dyDescent="0.3">
      <c r="A78"/>
      <c r="B78"/>
      <c r="C78" s="3"/>
      <c r="D78" s="3"/>
      <c r="E78" s="3"/>
      <c r="F78" s="3"/>
    </row>
    <row r="79" spans="1:6" x14ac:dyDescent="0.3">
      <c r="A79"/>
      <c r="B79"/>
      <c r="C79" s="3"/>
      <c r="D79" s="3"/>
      <c r="E79" s="3"/>
      <c r="F79" s="3"/>
    </row>
    <row r="80" spans="1:6" x14ac:dyDescent="0.3">
      <c r="A80"/>
      <c r="B80"/>
      <c r="C80" s="3"/>
      <c r="D80" s="3"/>
      <c r="E80" s="3"/>
      <c r="F80" s="3"/>
    </row>
    <row r="81" spans="1:6" x14ac:dyDescent="0.3">
      <c r="A81"/>
      <c r="B81"/>
      <c r="C81" s="3"/>
      <c r="D81" s="3"/>
      <c r="E81" s="3"/>
      <c r="F81" s="3"/>
    </row>
    <row r="82" spans="1:6" x14ac:dyDescent="0.3">
      <c r="A82"/>
      <c r="B82"/>
      <c r="C82" s="3"/>
      <c r="D82" s="3"/>
      <c r="E82" s="3"/>
      <c r="F82" s="3"/>
    </row>
    <row r="83" spans="1:6" x14ac:dyDescent="0.3">
      <c r="A83"/>
      <c r="B83"/>
      <c r="C83" s="3"/>
      <c r="D83" s="3"/>
      <c r="E83" s="3"/>
      <c r="F83" s="3"/>
    </row>
    <row r="84" spans="1:6" x14ac:dyDescent="0.3">
      <c r="A84"/>
      <c r="B84"/>
      <c r="C84" s="3"/>
      <c r="D84" s="3"/>
      <c r="E84" s="3"/>
      <c r="F84" s="3"/>
    </row>
    <row r="85" spans="1:6" x14ac:dyDescent="0.3">
      <c r="A85"/>
      <c r="B85"/>
      <c r="C85" s="3"/>
      <c r="D85" s="3"/>
      <c r="E85" s="3"/>
      <c r="F85" s="3"/>
    </row>
    <row r="86" spans="1:6" x14ac:dyDescent="0.3">
      <c r="A86"/>
      <c r="B86"/>
      <c r="C86" s="3"/>
      <c r="D86" s="3"/>
      <c r="E86" s="3"/>
      <c r="F86" s="3"/>
    </row>
    <row r="87" spans="1:6" x14ac:dyDescent="0.3">
      <c r="A87"/>
      <c r="B87"/>
      <c r="C87" s="3"/>
      <c r="D87" s="3"/>
      <c r="E87" s="3"/>
      <c r="F87" s="3"/>
    </row>
    <row r="88" spans="1:6" x14ac:dyDescent="0.3">
      <c r="A88"/>
      <c r="B88"/>
      <c r="C88" s="3"/>
      <c r="D88" s="3"/>
      <c r="E88" s="3"/>
      <c r="F88" s="3"/>
    </row>
    <row r="89" spans="1:6" x14ac:dyDescent="0.3">
      <c r="A89"/>
      <c r="B89"/>
      <c r="C89" s="3"/>
      <c r="D89" s="3"/>
      <c r="E89" s="3"/>
      <c r="F89" s="3"/>
    </row>
    <row r="90" spans="1:6" x14ac:dyDescent="0.3">
      <c r="A90"/>
      <c r="B90"/>
      <c r="C90" s="3"/>
      <c r="D90" s="3"/>
      <c r="E90" s="3"/>
      <c r="F90" s="3"/>
    </row>
    <row r="91" spans="1:6" x14ac:dyDescent="0.3">
      <c r="A91"/>
      <c r="B91"/>
      <c r="C91" s="3"/>
      <c r="D91" s="3"/>
      <c r="E91" s="3"/>
      <c r="F91" s="3"/>
    </row>
    <row r="92" spans="1:6" x14ac:dyDescent="0.3">
      <c r="A92"/>
      <c r="B92"/>
      <c r="C92" s="3"/>
      <c r="D92" s="3"/>
      <c r="E92" s="3"/>
      <c r="F92" s="3"/>
    </row>
    <row r="93" spans="1:6" x14ac:dyDescent="0.3">
      <c r="A93"/>
      <c r="B93"/>
      <c r="C93" s="3"/>
      <c r="D93" s="3"/>
      <c r="E93" s="3"/>
      <c r="F93" s="3"/>
    </row>
    <row r="94" spans="1:6" x14ac:dyDescent="0.3">
      <c r="A94"/>
      <c r="B94"/>
      <c r="C94" s="3"/>
      <c r="D94" s="3"/>
      <c r="E94" s="3"/>
      <c r="F94" s="3"/>
    </row>
    <row r="95" spans="1:6" x14ac:dyDescent="0.3">
      <c r="A95"/>
      <c r="B95"/>
      <c r="C95" s="3"/>
      <c r="D95" s="3"/>
      <c r="E95" s="3"/>
      <c r="F95" s="3"/>
    </row>
    <row r="96" spans="1:6" x14ac:dyDescent="0.3">
      <c r="A96"/>
      <c r="B96"/>
      <c r="C96" s="3"/>
      <c r="D96" s="3"/>
      <c r="E96" s="3"/>
      <c r="F96" s="3"/>
    </row>
    <row r="97" spans="1:6" x14ac:dyDescent="0.3">
      <c r="A97"/>
      <c r="B97"/>
      <c r="C97" s="3"/>
      <c r="D97" s="3"/>
      <c r="E97" s="3"/>
      <c r="F97" s="3"/>
    </row>
    <row r="98" spans="1:6" x14ac:dyDescent="0.3">
      <c r="A98"/>
      <c r="B98"/>
      <c r="C98" s="3"/>
      <c r="D98" s="3"/>
      <c r="E98" s="3"/>
      <c r="F98" s="3"/>
    </row>
    <row r="99" spans="1:6" x14ac:dyDescent="0.3">
      <c r="A99"/>
      <c r="B99"/>
      <c r="C99" s="3"/>
      <c r="D99" s="3"/>
      <c r="E99" s="3"/>
      <c r="F99" s="3"/>
    </row>
    <row r="100" spans="1:6" x14ac:dyDescent="0.3">
      <c r="A100"/>
      <c r="B100"/>
      <c r="C100" s="3"/>
      <c r="D100" s="3"/>
      <c r="E100" s="3"/>
      <c r="F100" s="3"/>
    </row>
    <row r="101" spans="1:6" x14ac:dyDescent="0.3">
      <c r="A101"/>
      <c r="B101"/>
      <c r="C101" s="3"/>
      <c r="D101" s="3"/>
      <c r="E101" s="3"/>
      <c r="F101" s="3"/>
    </row>
    <row r="102" spans="1:6" x14ac:dyDescent="0.3">
      <c r="A102"/>
      <c r="B102"/>
      <c r="C102" s="3"/>
      <c r="D102" s="3"/>
      <c r="E102" s="3"/>
      <c r="F102" s="3"/>
    </row>
    <row r="103" spans="1:6" x14ac:dyDescent="0.3">
      <c r="A103"/>
      <c r="B103"/>
      <c r="C103" s="3"/>
      <c r="D103" s="3"/>
      <c r="E103" s="3"/>
      <c r="F103" s="3"/>
    </row>
    <row r="104" spans="1:6" x14ac:dyDescent="0.3">
      <c r="A104"/>
      <c r="B104"/>
      <c r="C104" s="3"/>
      <c r="D104" s="3"/>
      <c r="E104" s="3"/>
      <c r="F104" s="3"/>
    </row>
    <row r="105" spans="1:6" x14ac:dyDescent="0.3">
      <c r="A105"/>
      <c r="B105"/>
      <c r="C105" s="3"/>
      <c r="D105" s="3"/>
      <c r="E105" s="3"/>
      <c r="F105" s="3"/>
    </row>
    <row r="106" spans="1:6" x14ac:dyDescent="0.3">
      <c r="A106"/>
      <c r="B106"/>
      <c r="C106" s="3"/>
      <c r="D106" s="3"/>
      <c r="E106" s="3"/>
      <c r="F106" s="3"/>
    </row>
    <row r="107" spans="1:6" x14ac:dyDescent="0.3">
      <c r="A107"/>
      <c r="B107"/>
      <c r="C107" s="3"/>
      <c r="D107" s="3"/>
      <c r="E107" s="3"/>
      <c r="F107" s="3"/>
    </row>
    <row r="108" spans="1:6" x14ac:dyDescent="0.3">
      <c r="A108"/>
      <c r="B108"/>
      <c r="C108" s="3"/>
      <c r="D108" s="3"/>
      <c r="E108" s="3"/>
      <c r="F108" s="3"/>
    </row>
    <row r="109" spans="1:6" x14ac:dyDescent="0.3">
      <c r="A109"/>
      <c r="B109"/>
      <c r="C109" s="3"/>
      <c r="D109" s="3"/>
      <c r="E109" s="3"/>
      <c r="F109" s="3"/>
    </row>
    <row r="110" spans="1:6" x14ac:dyDescent="0.3">
      <c r="A110"/>
      <c r="B110"/>
      <c r="C110" s="3"/>
      <c r="D110" s="3"/>
      <c r="E110" s="3"/>
      <c r="F110" s="3"/>
    </row>
    <row r="111" spans="1:6" x14ac:dyDescent="0.3">
      <c r="A111"/>
      <c r="B111"/>
      <c r="C111" s="3"/>
      <c r="D111" s="3"/>
      <c r="E111" s="3"/>
      <c r="F111" s="3"/>
    </row>
    <row r="112" spans="1:6" x14ac:dyDescent="0.3">
      <c r="A112"/>
      <c r="B112"/>
      <c r="C112" s="3"/>
      <c r="D112" s="3"/>
      <c r="E112" s="3"/>
      <c r="F112" s="3"/>
    </row>
    <row r="113" spans="1:6" x14ac:dyDescent="0.3">
      <c r="A113"/>
      <c r="B113"/>
      <c r="C113" s="3"/>
      <c r="D113" s="3"/>
      <c r="E113" s="3"/>
      <c r="F113" s="3"/>
    </row>
    <row r="114" spans="1:6" x14ac:dyDescent="0.3">
      <c r="A114"/>
      <c r="B114"/>
      <c r="C114" s="3"/>
      <c r="D114" s="3"/>
      <c r="E114" s="3"/>
      <c r="F114" s="3"/>
    </row>
    <row r="115" spans="1:6" x14ac:dyDescent="0.3">
      <c r="A115"/>
      <c r="B115"/>
      <c r="C115" s="3"/>
      <c r="D115" s="3"/>
      <c r="E115" s="3"/>
      <c r="F115" s="3"/>
    </row>
    <row r="116" spans="1:6" x14ac:dyDescent="0.3">
      <c r="A116"/>
      <c r="B116"/>
      <c r="C116" s="3"/>
      <c r="D116" s="3"/>
      <c r="E116" s="3"/>
      <c r="F116" s="3"/>
    </row>
    <row r="117" spans="1:6" x14ac:dyDescent="0.3">
      <c r="A117"/>
      <c r="B117"/>
      <c r="C117" s="3"/>
      <c r="D117" s="3"/>
      <c r="E117" s="3"/>
      <c r="F117" s="3"/>
    </row>
    <row r="118" spans="1:6" x14ac:dyDescent="0.3">
      <c r="A118"/>
      <c r="B118"/>
      <c r="C118" s="3"/>
      <c r="D118" s="3"/>
      <c r="E118" s="3"/>
      <c r="F118" s="3"/>
    </row>
    <row r="119" spans="1:6" x14ac:dyDescent="0.3">
      <c r="A119"/>
      <c r="B119"/>
      <c r="C119" s="3"/>
      <c r="D119" s="3"/>
      <c r="E119" s="3"/>
      <c r="F119" s="3"/>
    </row>
    <row r="120" spans="1:6" x14ac:dyDescent="0.3">
      <c r="A120"/>
      <c r="B120"/>
      <c r="C120" s="3"/>
      <c r="D120" s="3"/>
      <c r="E120" s="3"/>
      <c r="F120" s="3"/>
    </row>
    <row r="121" spans="1:6" x14ac:dyDescent="0.3">
      <c r="A121"/>
      <c r="B121"/>
      <c r="C121" s="3"/>
      <c r="D121" s="3"/>
      <c r="E121" s="3"/>
      <c r="F121" s="3"/>
    </row>
    <row r="122" spans="1:6" x14ac:dyDescent="0.3">
      <c r="A122"/>
      <c r="B122"/>
      <c r="C122" s="3"/>
      <c r="D122" s="3"/>
      <c r="E122" s="3"/>
      <c r="F122" s="3"/>
    </row>
    <row r="123" spans="1:6" x14ac:dyDescent="0.3">
      <c r="A123"/>
      <c r="B123"/>
      <c r="C123" s="3"/>
      <c r="D123" s="3"/>
      <c r="E123" s="3"/>
      <c r="F123" s="3"/>
    </row>
    <row r="124" spans="1:6" x14ac:dyDescent="0.3">
      <c r="A124"/>
      <c r="B124"/>
      <c r="C124" s="3"/>
      <c r="D124" s="3"/>
      <c r="E124" s="3"/>
      <c r="F124" s="3"/>
    </row>
    <row r="125" spans="1:6" x14ac:dyDescent="0.3">
      <c r="A125"/>
      <c r="B125"/>
      <c r="C125" s="3"/>
      <c r="D125" s="3"/>
      <c r="E125" s="3"/>
      <c r="F125" s="3"/>
    </row>
    <row r="126" spans="1:6" x14ac:dyDescent="0.3">
      <c r="A126"/>
      <c r="B126"/>
      <c r="C126" s="3"/>
      <c r="D126" s="3"/>
      <c r="E126" s="3"/>
      <c r="F126" s="3"/>
    </row>
    <row r="127" spans="1:6" x14ac:dyDescent="0.3">
      <c r="A127"/>
      <c r="B127"/>
      <c r="C127" s="3"/>
      <c r="D127" s="3"/>
      <c r="E127" s="3"/>
      <c r="F127" s="3"/>
    </row>
    <row r="128" spans="1:6" x14ac:dyDescent="0.3">
      <c r="A128"/>
      <c r="B128"/>
      <c r="C128" s="3"/>
      <c r="D128" s="3"/>
      <c r="E128" s="3"/>
      <c r="F128" s="3"/>
    </row>
    <row r="129" spans="1:6" x14ac:dyDescent="0.3">
      <c r="A129"/>
      <c r="B129"/>
      <c r="C129" s="3"/>
      <c r="D129" s="3"/>
      <c r="E129" s="3"/>
      <c r="F129" s="3"/>
    </row>
    <row r="130" spans="1:6" x14ac:dyDescent="0.3">
      <c r="A130"/>
      <c r="B130"/>
      <c r="C130" s="3"/>
      <c r="D130" s="3"/>
      <c r="E130" s="3"/>
      <c r="F130" s="3"/>
    </row>
    <row r="131" spans="1:6" x14ac:dyDescent="0.3">
      <c r="A131"/>
      <c r="B131"/>
      <c r="C131" s="3"/>
      <c r="D131" s="3"/>
      <c r="E131" s="3"/>
      <c r="F131" s="3"/>
    </row>
    <row r="132" spans="1:6" x14ac:dyDescent="0.3">
      <c r="A132"/>
      <c r="B132"/>
      <c r="C132" s="3"/>
      <c r="D132" s="3"/>
      <c r="E132" s="3"/>
      <c r="F132" s="3"/>
    </row>
    <row r="133" spans="1:6" x14ac:dyDescent="0.3">
      <c r="A133"/>
      <c r="B133"/>
      <c r="C133" s="3"/>
      <c r="D133" s="3"/>
      <c r="E133" s="3"/>
      <c r="F133" s="3"/>
    </row>
    <row r="134" spans="1:6" x14ac:dyDescent="0.3">
      <c r="A134"/>
      <c r="B134"/>
      <c r="C134" s="3"/>
      <c r="D134" s="3"/>
      <c r="E134" s="3"/>
      <c r="F134" s="3"/>
    </row>
    <row r="135" spans="1:6" x14ac:dyDescent="0.3">
      <c r="A135"/>
      <c r="B135"/>
      <c r="C135" s="3"/>
      <c r="D135" s="3"/>
      <c r="E135" s="3"/>
      <c r="F135" s="3"/>
    </row>
    <row r="136" spans="1:6" x14ac:dyDescent="0.3">
      <c r="A136"/>
      <c r="B136"/>
      <c r="C136" s="3"/>
      <c r="D136" s="3"/>
      <c r="E136" s="3"/>
      <c r="F136" s="3"/>
    </row>
    <row r="137" spans="1:6" x14ac:dyDescent="0.3">
      <c r="A137"/>
      <c r="B137"/>
      <c r="C137" s="3"/>
      <c r="D137" s="3"/>
      <c r="E137" s="3"/>
      <c r="F137" s="3"/>
    </row>
    <row r="138" spans="1:6" x14ac:dyDescent="0.3">
      <c r="A138"/>
      <c r="B138"/>
      <c r="C138" s="3"/>
      <c r="D138" s="3"/>
      <c r="E138" s="3"/>
      <c r="F138" s="3"/>
    </row>
    <row r="139" spans="1:6" x14ac:dyDescent="0.3">
      <c r="A139"/>
      <c r="B139"/>
      <c r="C139" s="3"/>
      <c r="D139" s="3"/>
      <c r="E139" s="3"/>
      <c r="F139" s="3"/>
    </row>
    <row r="140" spans="1:6" x14ac:dyDescent="0.3">
      <c r="A140"/>
      <c r="B140"/>
      <c r="C140" s="3"/>
      <c r="D140" s="3"/>
      <c r="E140" s="3"/>
      <c r="F140" s="3"/>
    </row>
    <row r="141" spans="1:6" x14ac:dyDescent="0.3">
      <c r="A141"/>
      <c r="B141"/>
      <c r="C141" s="3"/>
      <c r="D141" s="3"/>
      <c r="E141" s="3"/>
      <c r="F141" s="3"/>
    </row>
    <row r="142" spans="1:6" x14ac:dyDescent="0.3">
      <c r="A142"/>
      <c r="B142"/>
      <c r="C142" s="3"/>
      <c r="D142" s="3"/>
      <c r="E142" s="3"/>
      <c r="F142" s="3"/>
    </row>
    <row r="143" spans="1:6" x14ac:dyDescent="0.3">
      <c r="A143"/>
      <c r="B143"/>
      <c r="C143" s="3"/>
      <c r="D143" s="3"/>
      <c r="E143" s="3"/>
      <c r="F143" s="3"/>
    </row>
    <row r="144" spans="1:6" x14ac:dyDescent="0.3">
      <c r="A144"/>
      <c r="B144"/>
      <c r="C144" s="3"/>
      <c r="D144" s="3"/>
      <c r="E144" s="3"/>
      <c r="F144" s="3"/>
    </row>
    <row r="145" spans="1:6" x14ac:dyDescent="0.3">
      <c r="A145"/>
      <c r="B145"/>
      <c r="C145" s="3"/>
      <c r="D145" s="3"/>
      <c r="E145" s="3"/>
      <c r="F145" s="3"/>
    </row>
    <row r="146" spans="1:6" x14ac:dyDescent="0.3">
      <c r="A146"/>
      <c r="B146"/>
      <c r="C146" s="3"/>
      <c r="D146" s="3"/>
      <c r="E146" s="3"/>
      <c r="F146" s="3"/>
    </row>
    <row r="147" spans="1:6" x14ac:dyDescent="0.3">
      <c r="A147"/>
      <c r="B147"/>
      <c r="C147" s="3"/>
      <c r="D147" s="3"/>
      <c r="E147" s="3"/>
      <c r="F147" s="3"/>
    </row>
    <row r="148" spans="1:6" x14ac:dyDescent="0.3">
      <c r="A148"/>
      <c r="B148"/>
      <c r="C148" s="3"/>
      <c r="D148" s="3"/>
      <c r="E148" s="3"/>
      <c r="F148" s="3"/>
    </row>
    <row r="149" spans="1:6" x14ac:dyDescent="0.3">
      <c r="A149"/>
      <c r="B149"/>
      <c r="C149" s="3"/>
      <c r="D149" s="3"/>
      <c r="E149" s="3"/>
      <c r="F149" s="3"/>
    </row>
    <row r="150" spans="1:6" x14ac:dyDescent="0.3">
      <c r="A150"/>
      <c r="B150"/>
      <c r="C150" s="3"/>
      <c r="D150" s="3"/>
      <c r="E150" s="3"/>
      <c r="F150" s="3"/>
    </row>
    <row r="151" spans="1:6" x14ac:dyDescent="0.3">
      <c r="A151"/>
      <c r="B151"/>
      <c r="C151" s="3"/>
      <c r="D151" s="3"/>
      <c r="E151" s="3"/>
      <c r="F151" s="3"/>
    </row>
    <row r="152" spans="1:6" x14ac:dyDescent="0.3">
      <c r="A152"/>
      <c r="B152"/>
      <c r="C152" s="3"/>
      <c r="D152" s="3"/>
      <c r="E152" s="3"/>
      <c r="F152" s="3"/>
    </row>
    <row r="153" spans="1:6" x14ac:dyDescent="0.3">
      <c r="A153"/>
      <c r="B153"/>
      <c r="C153" s="3"/>
      <c r="D153" s="3"/>
      <c r="E153" s="3"/>
      <c r="F153" s="3"/>
    </row>
    <row r="154" spans="1:6" x14ac:dyDescent="0.3">
      <c r="A154"/>
      <c r="B154"/>
      <c r="C154" s="3"/>
      <c r="D154" s="3"/>
      <c r="E154" s="3"/>
      <c r="F154" s="3"/>
    </row>
    <row r="155" spans="1:6" x14ac:dyDescent="0.3">
      <c r="A155"/>
      <c r="B155"/>
      <c r="C155" s="3"/>
      <c r="D155" s="3"/>
      <c r="E155" s="3"/>
      <c r="F155" s="3"/>
    </row>
    <row r="156" spans="1:6" x14ac:dyDescent="0.3">
      <c r="A156"/>
      <c r="B156"/>
      <c r="C156" s="3"/>
      <c r="D156" s="3"/>
      <c r="E156" s="3"/>
      <c r="F156" s="3"/>
    </row>
    <row r="157" spans="1:6" x14ac:dyDescent="0.3">
      <c r="A157"/>
      <c r="B157"/>
      <c r="C157" s="3"/>
      <c r="D157" s="3"/>
      <c r="E157" s="3"/>
      <c r="F157" s="3"/>
    </row>
    <row r="158" spans="1:6" x14ac:dyDescent="0.3">
      <c r="A158"/>
      <c r="B158"/>
      <c r="C158" s="3"/>
      <c r="D158" s="3"/>
      <c r="E158" s="3"/>
      <c r="F158" s="3"/>
    </row>
    <row r="159" spans="1:6" x14ac:dyDescent="0.3">
      <c r="A159"/>
      <c r="B159"/>
      <c r="C159" s="3"/>
      <c r="D159" s="3"/>
      <c r="E159" s="3"/>
      <c r="F159" s="3"/>
    </row>
    <row r="160" spans="1:6" x14ac:dyDescent="0.3">
      <c r="A160"/>
      <c r="B160"/>
      <c r="C160" s="3"/>
      <c r="D160" s="3"/>
      <c r="E160" s="3"/>
      <c r="F160" s="3"/>
    </row>
    <row r="161" spans="1:6" x14ac:dyDescent="0.3">
      <c r="A161"/>
      <c r="B161"/>
      <c r="C161" s="3"/>
      <c r="D161" s="3"/>
      <c r="E161" s="3"/>
      <c r="F161" s="3"/>
    </row>
    <row r="162" spans="1:6" x14ac:dyDescent="0.3">
      <c r="A162"/>
      <c r="B162"/>
      <c r="C162" s="3"/>
      <c r="D162" s="3"/>
      <c r="E162" s="3"/>
      <c r="F162" s="3"/>
    </row>
    <row r="163" spans="1:6" x14ac:dyDescent="0.3">
      <c r="A163"/>
      <c r="B163"/>
      <c r="C163" s="3"/>
      <c r="D163" s="3"/>
      <c r="E163" s="3"/>
      <c r="F163" s="3"/>
    </row>
    <row r="164" spans="1:6" x14ac:dyDescent="0.3">
      <c r="A164"/>
      <c r="B164"/>
      <c r="C164" s="3"/>
      <c r="D164" s="3"/>
      <c r="E164" s="3"/>
      <c r="F164" s="3"/>
    </row>
    <row r="165" spans="1:6" x14ac:dyDescent="0.3">
      <c r="A165"/>
      <c r="B165"/>
      <c r="C165" s="3"/>
      <c r="D165" s="3"/>
      <c r="E165" s="3"/>
      <c r="F165" s="3"/>
    </row>
    <row r="166" spans="1:6" x14ac:dyDescent="0.3">
      <c r="A166"/>
      <c r="B166"/>
      <c r="C166" s="3"/>
      <c r="D166" s="3"/>
      <c r="E166" s="3"/>
      <c r="F166" s="3"/>
    </row>
    <row r="167" spans="1:6" x14ac:dyDescent="0.3">
      <c r="A167"/>
      <c r="B167"/>
      <c r="C167" s="3"/>
      <c r="D167" s="3"/>
      <c r="E167" s="3"/>
      <c r="F167" s="3"/>
    </row>
    <row r="168" spans="1:6" x14ac:dyDescent="0.3">
      <c r="A168"/>
      <c r="B168"/>
      <c r="C168" s="3"/>
      <c r="D168" s="3"/>
      <c r="E168" s="3"/>
      <c r="F168" s="3"/>
    </row>
    <row r="169" spans="1:6" x14ac:dyDescent="0.3">
      <c r="A169"/>
      <c r="B169"/>
      <c r="C169" s="3"/>
      <c r="D169" s="3"/>
      <c r="E169" s="3"/>
      <c r="F169" s="3"/>
    </row>
    <row r="170" spans="1:6" x14ac:dyDescent="0.3">
      <c r="A170"/>
      <c r="B170"/>
      <c r="C170" s="3"/>
      <c r="D170" s="3"/>
      <c r="E170" s="3"/>
      <c r="F170" s="3"/>
    </row>
    <row r="171" spans="1:6" x14ac:dyDescent="0.3">
      <c r="A171"/>
      <c r="B171"/>
      <c r="C171" s="3"/>
      <c r="D171" s="3"/>
      <c r="E171" s="3"/>
      <c r="F171" s="3"/>
    </row>
    <row r="172" spans="1:6" x14ac:dyDescent="0.3">
      <c r="A172"/>
      <c r="B172"/>
      <c r="C172" s="3"/>
      <c r="D172" s="3"/>
      <c r="E172" s="3"/>
      <c r="F172" s="3"/>
    </row>
    <row r="173" spans="1:6" x14ac:dyDescent="0.3">
      <c r="A173"/>
      <c r="B173"/>
      <c r="C173" s="3"/>
      <c r="D173" s="3"/>
      <c r="E173" s="3"/>
      <c r="F173" s="3"/>
    </row>
    <row r="174" spans="1:6" x14ac:dyDescent="0.3">
      <c r="A174"/>
      <c r="B174"/>
      <c r="C174" s="3"/>
      <c r="D174" s="3"/>
      <c r="E174" s="3"/>
      <c r="F174" s="3"/>
    </row>
    <row r="175" spans="1:6" x14ac:dyDescent="0.3">
      <c r="A175"/>
      <c r="B175"/>
      <c r="C175" s="3"/>
      <c r="D175" s="3"/>
      <c r="E175" s="3"/>
      <c r="F175" s="3"/>
    </row>
    <row r="176" spans="1:6" x14ac:dyDescent="0.3">
      <c r="A176"/>
      <c r="B176"/>
      <c r="C176" s="3"/>
      <c r="D176" s="3"/>
      <c r="E176" s="3"/>
      <c r="F176" s="3"/>
    </row>
    <row r="177" spans="1:6" x14ac:dyDescent="0.3">
      <c r="A177"/>
      <c r="B177"/>
      <c r="C177" s="3"/>
      <c r="D177" s="3"/>
      <c r="E177" s="3"/>
      <c r="F177" s="3"/>
    </row>
    <row r="178" spans="1:6" x14ac:dyDescent="0.3">
      <c r="A178"/>
      <c r="B178"/>
      <c r="C178" s="3"/>
      <c r="D178" s="3"/>
      <c r="E178" s="3"/>
      <c r="F178" s="3"/>
    </row>
    <row r="179" spans="1:6" x14ac:dyDescent="0.3">
      <c r="A179"/>
      <c r="B179"/>
      <c r="C179" s="3"/>
      <c r="D179" s="3"/>
      <c r="E179" s="3"/>
      <c r="F179" s="3"/>
    </row>
    <row r="180" spans="1:6" x14ac:dyDescent="0.3">
      <c r="A180"/>
      <c r="B180"/>
      <c r="C180" s="3"/>
      <c r="D180" s="3"/>
      <c r="E180" s="3"/>
      <c r="F180" s="3"/>
    </row>
    <row r="181" spans="1:6" x14ac:dyDescent="0.3">
      <c r="A181"/>
      <c r="B181"/>
      <c r="C181" s="3"/>
      <c r="D181" s="3"/>
      <c r="E181" s="3"/>
      <c r="F181" s="3"/>
    </row>
    <row r="182" spans="1:6" x14ac:dyDescent="0.3">
      <c r="A182"/>
      <c r="B182"/>
      <c r="C182" s="3"/>
      <c r="D182" s="3"/>
      <c r="E182" s="3"/>
      <c r="F182" s="3"/>
    </row>
    <row r="183" spans="1:6" x14ac:dyDescent="0.3">
      <c r="A183"/>
      <c r="B183"/>
      <c r="C183" s="3"/>
      <c r="D183" s="3"/>
      <c r="E183" s="3"/>
      <c r="F183" s="3"/>
    </row>
    <row r="184" spans="1:6" x14ac:dyDescent="0.3">
      <c r="A184"/>
      <c r="B184"/>
      <c r="C184" s="3"/>
      <c r="D184" s="3"/>
      <c r="E184" s="3"/>
      <c r="F184" s="3"/>
    </row>
    <row r="185" spans="1:6" x14ac:dyDescent="0.3">
      <c r="A185"/>
      <c r="B185"/>
      <c r="C185" s="3"/>
      <c r="D185" s="3"/>
      <c r="E185" s="3"/>
      <c r="F185" s="3"/>
    </row>
    <row r="186" spans="1:6" x14ac:dyDescent="0.3">
      <c r="A186"/>
      <c r="B186"/>
      <c r="C186" s="3"/>
      <c r="D186" s="3"/>
      <c r="E186" s="3"/>
      <c r="F186" s="3"/>
    </row>
    <row r="187" spans="1:6" x14ac:dyDescent="0.3">
      <c r="A187"/>
      <c r="B187"/>
      <c r="C187" s="3"/>
      <c r="D187" s="3"/>
      <c r="E187" s="3"/>
      <c r="F187" s="3"/>
    </row>
    <row r="188" spans="1:6" x14ac:dyDescent="0.3">
      <c r="A188"/>
      <c r="B188"/>
      <c r="C188" s="3"/>
      <c r="D188" s="3"/>
      <c r="E188" s="3"/>
      <c r="F188" s="3"/>
    </row>
    <row r="189" spans="1:6" x14ac:dyDescent="0.3">
      <c r="A189"/>
      <c r="B189"/>
      <c r="C189" s="3"/>
      <c r="D189" s="3"/>
      <c r="E189" s="3"/>
      <c r="F189" s="3"/>
    </row>
    <row r="190" spans="1:6" x14ac:dyDescent="0.3">
      <c r="A190"/>
      <c r="B190"/>
      <c r="C190" s="3"/>
      <c r="D190" s="3"/>
      <c r="E190" s="3"/>
      <c r="F190" s="3"/>
    </row>
    <row r="191" spans="1:6" x14ac:dyDescent="0.3">
      <c r="A191"/>
      <c r="B191"/>
      <c r="C191" s="3"/>
      <c r="D191" s="3"/>
      <c r="E191" s="3"/>
      <c r="F191" s="3"/>
    </row>
    <row r="192" spans="1:6" x14ac:dyDescent="0.3">
      <c r="A192"/>
      <c r="B192"/>
      <c r="C192" s="3"/>
      <c r="D192" s="3"/>
      <c r="E192" s="3"/>
      <c r="F192" s="3"/>
    </row>
    <row r="193" spans="1:6" x14ac:dyDescent="0.3">
      <c r="A193"/>
      <c r="B193"/>
      <c r="C193" s="3"/>
      <c r="D193" s="3"/>
      <c r="E193" s="3"/>
      <c r="F193" s="3"/>
    </row>
    <row r="194" spans="1:6" x14ac:dyDescent="0.3">
      <c r="A194"/>
      <c r="B194"/>
      <c r="C194" s="3"/>
      <c r="D194" s="3"/>
      <c r="E194" s="3"/>
      <c r="F194" s="3"/>
    </row>
    <row r="195" spans="1:6" x14ac:dyDescent="0.3">
      <c r="A195"/>
      <c r="B195"/>
      <c r="C195" s="3"/>
      <c r="D195" s="3"/>
      <c r="E195" s="3"/>
      <c r="F195" s="3"/>
    </row>
    <row r="196" spans="1:6" x14ac:dyDescent="0.3">
      <c r="A196"/>
      <c r="B196"/>
      <c r="C196" s="3"/>
      <c r="D196" s="3"/>
      <c r="E196" s="3"/>
      <c r="F196" s="3"/>
    </row>
    <row r="197" spans="1:6" x14ac:dyDescent="0.3">
      <c r="A197"/>
      <c r="B197"/>
      <c r="C197" s="3"/>
      <c r="D197" s="3"/>
      <c r="E197" s="3"/>
      <c r="F197" s="3"/>
    </row>
    <row r="198" spans="1:6" x14ac:dyDescent="0.3">
      <c r="A198"/>
      <c r="B198"/>
      <c r="C198" s="3"/>
      <c r="D198" s="3"/>
      <c r="E198" s="3"/>
      <c r="F198" s="3"/>
    </row>
    <row r="199" spans="1:6" x14ac:dyDescent="0.3">
      <c r="A199"/>
      <c r="B199"/>
      <c r="C199" s="3"/>
      <c r="D199" s="3"/>
      <c r="E199" s="3"/>
      <c r="F199" s="3"/>
    </row>
    <row r="200" spans="1:6" x14ac:dyDescent="0.3">
      <c r="A200"/>
      <c r="B200"/>
      <c r="C200" s="3"/>
      <c r="D200" s="3"/>
      <c r="E200" s="3"/>
      <c r="F200" s="3"/>
    </row>
    <row r="201" spans="1:6" x14ac:dyDescent="0.3">
      <c r="A201"/>
      <c r="B201"/>
      <c r="C201" s="3"/>
      <c r="D201" s="3"/>
      <c r="E201" s="3"/>
      <c r="F201" s="3"/>
    </row>
    <row r="202" spans="1:6" x14ac:dyDescent="0.3">
      <c r="A202"/>
      <c r="B202"/>
      <c r="C202" s="3"/>
      <c r="D202" s="3"/>
      <c r="E202" s="3"/>
      <c r="F202" s="3"/>
    </row>
    <row r="203" spans="1:6" x14ac:dyDescent="0.3">
      <c r="A203"/>
      <c r="B203"/>
      <c r="C203" s="3"/>
      <c r="D203" s="3"/>
      <c r="E203" s="3"/>
      <c r="F203" s="3"/>
    </row>
    <row r="204" spans="1:6" x14ac:dyDescent="0.3">
      <c r="A204"/>
      <c r="B204"/>
      <c r="C204" s="3"/>
      <c r="D204" s="3"/>
      <c r="E204" s="3"/>
      <c r="F204" s="3"/>
    </row>
    <row r="205" spans="1:6" x14ac:dyDescent="0.3">
      <c r="A205"/>
      <c r="B205"/>
      <c r="C205" s="3"/>
      <c r="D205" s="3"/>
      <c r="E205" s="3"/>
      <c r="F205" s="3"/>
    </row>
    <row r="206" spans="1:6" x14ac:dyDescent="0.3">
      <c r="A206"/>
      <c r="B206"/>
      <c r="C206" s="3"/>
      <c r="D206" s="3"/>
      <c r="E206" s="3"/>
      <c r="F206" s="3"/>
    </row>
    <row r="207" spans="1:6" x14ac:dyDescent="0.3">
      <c r="A207"/>
      <c r="B207"/>
      <c r="C207" s="3"/>
      <c r="D207" s="3"/>
      <c r="E207" s="3"/>
      <c r="F207" s="3"/>
    </row>
    <row r="208" spans="1:6" x14ac:dyDescent="0.3">
      <c r="A208"/>
      <c r="B208"/>
      <c r="C208" s="3"/>
      <c r="D208" s="3"/>
      <c r="E208" s="3"/>
      <c r="F208" s="3"/>
    </row>
    <row r="209" spans="1:6" x14ac:dyDescent="0.3">
      <c r="A209"/>
      <c r="B209"/>
      <c r="C209" s="3"/>
      <c r="D209" s="3"/>
      <c r="E209" s="3"/>
      <c r="F209" s="3"/>
    </row>
    <row r="210" spans="1:6" x14ac:dyDescent="0.3">
      <c r="A210"/>
      <c r="B210"/>
      <c r="C210" s="3"/>
      <c r="D210" s="3"/>
      <c r="E210" s="3"/>
      <c r="F210" s="3"/>
    </row>
    <row r="211" spans="1:6" x14ac:dyDescent="0.3">
      <c r="A211"/>
      <c r="B211"/>
      <c r="C211" s="3"/>
      <c r="D211" s="3"/>
      <c r="E211" s="3"/>
      <c r="F211" s="3"/>
    </row>
    <row r="212" spans="1:6" x14ac:dyDescent="0.3">
      <c r="A212"/>
      <c r="B212"/>
      <c r="C212" s="3"/>
      <c r="D212" s="3"/>
      <c r="E212" s="3"/>
      <c r="F212" s="3"/>
    </row>
    <row r="213" spans="1:6" x14ac:dyDescent="0.3">
      <c r="A213"/>
      <c r="B213"/>
      <c r="C213" s="3"/>
      <c r="D213" s="3"/>
      <c r="E213" s="3"/>
      <c r="F213" s="3"/>
    </row>
    <row r="214" spans="1:6" x14ac:dyDescent="0.3">
      <c r="A214"/>
      <c r="B214"/>
      <c r="C214" s="3"/>
      <c r="D214" s="3"/>
      <c r="E214" s="3"/>
      <c r="F214" s="3"/>
    </row>
    <row r="215" spans="1:6" x14ac:dyDescent="0.3">
      <c r="A215"/>
      <c r="B215"/>
      <c r="C215" s="3"/>
      <c r="D215" s="3"/>
      <c r="E215" s="3"/>
      <c r="F215" s="3"/>
    </row>
    <row r="216" spans="1:6" x14ac:dyDescent="0.3">
      <c r="A216"/>
      <c r="B216"/>
      <c r="C216" s="3"/>
      <c r="D216" s="3"/>
      <c r="E216" s="3"/>
      <c r="F216" s="3"/>
    </row>
    <row r="217" spans="1:6" x14ac:dyDescent="0.3">
      <c r="A217"/>
      <c r="B217"/>
      <c r="C217" s="3"/>
      <c r="D217" s="3"/>
      <c r="E217" s="3"/>
      <c r="F217" s="3"/>
    </row>
    <row r="218" spans="1:6" x14ac:dyDescent="0.3">
      <c r="A218"/>
      <c r="B218"/>
      <c r="C218" s="3"/>
      <c r="D218" s="3"/>
      <c r="E218" s="3"/>
      <c r="F218" s="3"/>
    </row>
    <row r="219" spans="1:6" x14ac:dyDescent="0.3">
      <c r="A219"/>
      <c r="B219"/>
      <c r="C219" s="3"/>
      <c r="D219" s="3"/>
      <c r="E219" s="3"/>
      <c r="F219" s="3"/>
    </row>
    <row r="220" spans="1:6" x14ac:dyDescent="0.3">
      <c r="A220"/>
      <c r="B220"/>
      <c r="C220" s="3"/>
      <c r="D220" s="3"/>
      <c r="E220" s="3"/>
      <c r="F220" s="3"/>
    </row>
    <row r="221" spans="1:6" x14ac:dyDescent="0.3">
      <c r="A221"/>
      <c r="B221"/>
      <c r="C221" s="3"/>
      <c r="D221" s="3"/>
      <c r="E221" s="3"/>
      <c r="F221" s="3"/>
    </row>
    <row r="222" spans="1:6" x14ac:dyDescent="0.3">
      <c r="A222"/>
      <c r="B222"/>
      <c r="C222" s="3"/>
      <c r="D222" s="3"/>
      <c r="E222" s="3"/>
      <c r="F222" s="3"/>
    </row>
    <row r="223" spans="1:6" x14ac:dyDescent="0.3">
      <c r="A223"/>
      <c r="B223"/>
      <c r="C223" s="3"/>
      <c r="D223" s="3"/>
      <c r="E223" s="3"/>
      <c r="F223" s="3"/>
    </row>
    <row r="224" spans="1:6" x14ac:dyDescent="0.3">
      <c r="A224"/>
      <c r="B224"/>
      <c r="C224" s="3"/>
      <c r="D224" s="3"/>
      <c r="E224" s="3"/>
      <c r="F224" s="3"/>
    </row>
    <row r="225" spans="1:6" x14ac:dyDescent="0.3">
      <c r="A225"/>
      <c r="B225"/>
      <c r="C225" s="3"/>
      <c r="D225" s="3"/>
      <c r="E225" s="3"/>
      <c r="F225" s="3"/>
    </row>
    <row r="226" spans="1:6" x14ac:dyDescent="0.3">
      <c r="A226"/>
      <c r="B226"/>
      <c r="C226" s="3"/>
      <c r="D226" s="3"/>
      <c r="E226" s="3"/>
      <c r="F226" s="3"/>
    </row>
    <row r="227" spans="1:6" x14ac:dyDescent="0.3">
      <c r="A227"/>
      <c r="B227"/>
      <c r="C227" s="3"/>
      <c r="D227" s="3"/>
      <c r="E227" s="3"/>
      <c r="F227" s="3"/>
    </row>
    <row r="228" spans="1:6" x14ac:dyDescent="0.3">
      <c r="A228"/>
      <c r="B228"/>
      <c r="C228" s="3"/>
      <c r="D228" s="3"/>
      <c r="E228" s="3"/>
      <c r="F228" s="3"/>
    </row>
    <row r="229" spans="1:6" x14ac:dyDescent="0.3">
      <c r="A229"/>
      <c r="B229"/>
      <c r="C229" s="3"/>
      <c r="D229" s="3"/>
      <c r="E229" s="3"/>
      <c r="F229" s="3"/>
    </row>
    <row r="230" spans="1:6" x14ac:dyDescent="0.3">
      <c r="A230"/>
      <c r="B230"/>
      <c r="C230" s="3"/>
      <c r="D230" s="3"/>
      <c r="E230" s="3"/>
      <c r="F230" s="3"/>
    </row>
    <row r="231" spans="1:6" x14ac:dyDescent="0.3">
      <c r="A231"/>
      <c r="B231"/>
      <c r="C231" s="3"/>
      <c r="D231" s="3"/>
      <c r="E231" s="3"/>
      <c r="F231" s="3"/>
    </row>
    <row r="232" spans="1:6" x14ac:dyDescent="0.3">
      <c r="A232"/>
      <c r="B232"/>
      <c r="C232" s="3"/>
      <c r="D232" s="3"/>
      <c r="E232" s="3"/>
      <c r="F232" s="3"/>
    </row>
    <row r="233" spans="1:6" x14ac:dyDescent="0.3">
      <c r="A233"/>
      <c r="B233"/>
      <c r="C233" s="3"/>
      <c r="D233" s="3"/>
      <c r="E233" s="3"/>
      <c r="F233" s="3"/>
    </row>
    <row r="234" spans="1:6" x14ac:dyDescent="0.3">
      <c r="A234"/>
      <c r="B234"/>
      <c r="C234" s="3"/>
      <c r="D234" s="3"/>
      <c r="E234" s="3"/>
      <c r="F234" s="3"/>
    </row>
    <row r="235" spans="1:6" x14ac:dyDescent="0.3">
      <c r="A235"/>
      <c r="B235"/>
      <c r="C235" s="3"/>
      <c r="D235" s="3"/>
      <c r="E235" s="3"/>
      <c r="F235" s="3"/>
    </row>
    <row r="236" spans="1:6" x14ac:dyDescent="0.3">
      <c r="A236"/>
      <c r="B236"/>
      <c r="C236" s="3"/>
      <c r="D236" s="3"/>
      <c r="E236" s="3"/>
      <c r="F236" s="3"/>
    </row>
    <row r="237" spans="1:6" x14ac:dyDescent="0.3">
      <c r="A237"/>
      <c r="B237"/>
      <c r="C237" s="3"/>
      <c r="D237" s="3"/>
      <c r="E237" s="3"/>
      <c r="F237" s="3"/>
    </row>
    <row r="238" spans="1:6" x14ac:dyDescent="0.3">
      <c r="A238"/>
      <c r="B238"/>
      <c r="C238" s="3"/>
      <c r="D238" s="3"/>
      <c r="E238" s="3"/>
      <c r="F238" s="3"/>
    </row>
    <row r="239" spans="1:6" x14ac:dyDescent="0.3">
      <c r="A239"/>
      <c r="B239"/>
      <c r="C239" s="3"/>
      <c r="D239" s="3"/>
      <c r="E239" s="3"/>
      <c r="F239" s="3"/>
    </row>
    <row r="240" spans="1:6" x14ac:dyDescent="0.3">
      <c r="A240"/>
      <c r="B240"/>
      <c r="C240" s="3"/>
      <c r="D240" s="3"/>
      <c r="E240" s="3"/>
      <c r="F240" s="3"/>
    </row>
    <row r="241" spans="1:6" x14ac:dyDescent="0.3">
      <c r="A241"/>
      <c r="B241"/>
      <c r="C241" s="3"/>
      <c r="D241" s="3"/>
      <c r="E241" s="3"/>
      <c r="F241" s="3"/>
    </row>
    <row r="242" spans="1:6" x14ac:dyDescent="0.3">
      <c r="A242"/>
      <c r="B242"/>
      <c r="C242" s="3"/>
      <c r="D242" s="3"/>
      <c r="E242" s="3"/>
      <c r="F242" s="3"/>
    </row>
    <row r="243" spans="1:6" x14ac:dyDescent="0.3">
      <c r="A243"/>
      <c r="B243"/>
      <c r="C243" s="3"/>
      <c r="D243" s="3"/>
      <c r="E243" s="3"/>
      <c r="F243" s="3"/>
    </row>
    <row r="244" spans="1:6" x14ac:dyDescent="0.3">
      <c r="A244"/>
      <c r="B244"/>
      <c r="C244" s="3"/>
      <c r="D244" s="3"/>
      <c r="E244" s="3"/>
      <c r="F244" s="3"/>
    </row>
    <row r="245" spans="1:6" x14ac:dyDescent="0.3">
      <c r="A245"/>
      <c r="B245"/>
      <c r="C245" s="3"/>
      <c r="D245" s="3"/>
      <c r="E245" s="3"/>
      <c r="F245" s="3"/>
    </row>
    <row r="246" spans="1:6" x14ac:dyDescent="0.3">
      <c r="A246"/>
      <c r="B246"/>
      <c r="C246" s="3"/>
      <c r="D246" s="3"/>
      <c r="E246" s="3"/>
      <c r="F246" s="3"/>
    </row>
    <row r="247" spans="1:6" x14ac:dyDescent="0.3">
      <c r="A247"/>
      <c r="B247"/>
      <c r="C247" s="3"/>
      <c r="D247" s="3"/>
      <c r="E247" s="3"/>
      <c r="F247" s="3"/>
    </row>
    <row r="248" spans="1:6" x14ac:dyDescent="0.3">
      <c r="A248"/>
      <c r="B248"/>
      <c r="C248" s="3"/>
      <c r="D248" s="3"/>
      <c r="E248" s="3"/>
      <c r="F248" s="3"/>
    </row>
    <row r="249" spans="1:6" x14ac:dyDescent="0.3">
      <c r="A249"/>
      <c r="B249"/>
      <c r="C249" s="3"/>
      <c r="D249" s="3"/>
      <c r="E249" s="3"/>
      <c r="F249" s="3"/>
    </row>
    <row r="250" spans="1:6" x14ac:dyDescent="0.3">
      <c r="A250"/>
      <c r="B250"/>
      <c r="C250" s="3"/>
      <c r="D250" s="3"/>
      <c r="E250" s="3"/>
      <c r="F250" s="3"/>
    </row>
    <row r="251" spans="1:6" x14ac:dyDescent="0.3">
      <c r="A251"/>
      <c r="B251"/>
      <c r="C251" s="3"/>
      <c r="D251" s="3"/>
      <c r="E251" s="3"/>
      <c r="F251" s="3"/>
    </row>
    <row r="252" spans="1:6" x14ac:dyDescent="0.3">
      <c r="A252"/>
      <c r="B252"/>
      <c r="C252" s="3"/>
      <c r="D252" s="3"/>
      <c r="E252" s="3"/>
      <c r="F252" s="3"/>
    </row>
    <row r="253" spans="1:6" x14ac:dyDescent="0.3">
      <c r="A253"/>
      <c r="B253"/>
      <c r="C253" s="3"/>
      <c r="D253" s="3"/>
      <c r="E253" s="3"/>
      <c r="F253" s="3"/>
    </row>
    <row r="254" spans="1:6" x14ac:dyDescent="0.3">
      <c r="A254"/>
      <c r="B254"/>
      <c r="C254" s="3"/>
      <c r="D254" s="3"/>
      <c r="E254" s="3"/>
      <c r="F254" s="3"/>
    </row>
    <row r="255" spans="1:6" x14ac:dyDescent="0.3">
      <c r="A255"/>
      <c r="B255"/>
      <c r="C255" s="3"/>
      <c r="D255" s="3"/>
      <c r="E255" s="3"/>
      <c r="F255" s="3"/>
    </row>
    <row r="256" spans="1:6" x14ac:dyDescent="0.3">
      <c r="A256"/>
      <c r="B256"/>
      <c r="C256" s="3"/>
      <c r="D256" s="3"/>
      <c r="E256" s="3"/>
      <c r="F256" s="3"/>
    </row>
    <row r="257" spans="1:6" x14ac:dyDescent="0.3">
      <c r="A257"/>
      <c r="B257"/>
      <c r="C257" s="3"/>
      <c r="D257" s="3"/>
      <c r="E257" s="3"/>
      <c r="F257" s="3"/>
    </row>
    <row r="258" spans="1:6" x14ac:dyDescent="0.3">
      <c r="A258"/>
      <c r="B258"/>
      <c r="C258" s="3"/>
      <c r="D258" s="3"/>
      <c r="E258" s="3"/>
      <c r="F258" s="3"/>
    </row>
    <row r="259" spans="1:6" x14ac:dyDescent="0.3">
      <c r="A259"/>
      <c r="B259"/>
      <c r="C259" s="3"/>
      <c r="D259" s="3"/>
      <c r="E259" s="3"/>
      <c r="F259" s="3"/>
    </row>
    <row r="260" spans="1:6" x14ac:dyDescent="0.3">
      <c r="A260"/>
      <c r="B260"/>
      <c r="C260" s="3"/>
      <c r="D260" s="3"/>
      <c r="E260" s="3"/>
      <c r="F260" s="3"/>
    </row>
    <row r="261" spans="1:6" x14ac:dyDescent="0.3">
      <c r="A261"/>
      <c r="B261"/>
      <c r="C261" s="3"/>
      <c r="D261" s="3"/>
      <c r="E261" s="3"/>
      <c r="F261" s="3"/>
    </row>
    <row r="262" spans="1:6" x14ac:dyDescent="0.3">
      <c r="A262"/>
      <c r="B262"/>
      <c r="C262" s="3"/>
      <c r="D262" s="3"/>
      <c r="E262" s="3"/>
      <c r="F262" s="3"/>
    </row>
    <row r="263" spans="1:6" x14ac:dyDescent="0.3">
      <c r="A263"/>
      <c r="B263"/>
      <c r="C263" s="3"/>
      <c r="D263" s="3"/>
      <c r="E263" s="3"/>
      <c r="F263" s="3"/>
    </row>
    <row r="264" spans="1:6" x14ac:dyDescent="0.3">
      <c r="A264"/>
      <c r="B264"/>
      <c r="C264" s="3"/>
      <c r="D264" s="3"/>
      <c r="E264" s="3"/>
      <c r="F264" s="3"/>
    </row>
    <row r="265" spans="1:6" x14ac:dyDescent="0.3">
      <c r="A265"/>
      <c r="B265"/>
      <c r="C265" s="3"/>
      <c r="D265" s="3"/>
      <c r="E265" s="3"/>
      <c r="F265" s="3"/>
    </row>
    <row r="266" spans="1:6" x14ac:dyDescent="0.3">
      <c r="A266"/>
      <c r="B266"/>
      <c r="C266" s="3"/>
      <c r="D266" s="3"/>
      <c r="E266" s="3"/>
      <c r="F266" s="3"/>
    </row>
    <row r="267" spans="1:6" x14ac:dyDescent="0.3">
      <c r="A267"/>
      <c r="B267"/>
      <c r="C267" s="3"/>
      <c r="D267" s="3"/>
      <c r="E267" s="3"/>
      <c r="F267" s="3"/>
    </row>
    <row r="268" spans="1:6" x14ac:dyDescent="0.3">
      <c r="A268"/>
      <c r="B268"/>
      <c r="C268" s="3"/>
      <c r="D268" s="3"/>
      <c r="E268" s="3"/>
      <c r="F268" s="3"/>
    </row>
    <row r="269" spans="1:6" x14ac:dyDescent="0.3">
      <c r="A269"/>
      <c r="B269"/>
      <c r="C269" s="3"/>
      <c r="D269" s="3"/>
      <c r="E269" s="3"/>
      <c r="F269" s="3"/>
    </row>
    <row r="270" spans="1:6" x14ac:dyDescent="0.3">
      <c r="A270"/>
      <c r="B270"/>
      <c r="C270" s="3"/>
      <c r="D270" s="3"/>
      <c r="E270" s="3"/>
      <c r="F270" s="3"/>
    </row>
    <row r="271" spans="1:6" x14ac:dyDescent="0.3">
      <c r="A271"/>
      <c r="B271"/>
      <c r="C271" s="3"/>
      <c r="D271" s="3"/>
      <c r="E271" s="3"/>
      <c r="F271" s="3"/>
    </row>
    <row r="272" spans="1:6" x14ac:dyDescent="0.3">
      <c r="A272"/>
      <c r="B272"/>
      <c r="C272" s="3"/>
      <c r="D272" s="3"/>
      <c r="E272" s="3"/>
      <c r="F272" s="3"/>
    </row>
    <row r="273" spans="1:6" x14ac:dyDescent="0.3">
      <c r="A273"/>
      <c r="B273"/>
      <c r="C273" s="3"/>
      <c r="D273" s="3"/>
      <c r="E273" s="3"/>
      <c r="F273" s="3"/>
    </row>
    <row r="274" spans="1:6" x14ac:dyDescent="0.3">
      <c r="A274"/>
      <c r="B274"/>
      <c r="C274" s="3"/>
      <c r="D274" s="3"/>
      <c r="E274" s="3"/>
      <c r="F274" s="3"/>
    </row>
    <row r="275" spans="1:6" x14ac:dyDescent="0.3">
      <c r="A275"/>
      <c r="B275"/>
      <c r="C275" s="3"/>
      <c r="D275" s="3"/>
      <c r="E275" s="3"/>
      <c r="F275" s="3"/>
    </row>
    <row r="276" spans="1:6" x14ac:dyDescent="0.3">
      <c r="A276"/>
      <c r="B276"/>
      <c r="C276" s="3"/>
      <c r="D276" s="3"/>
      <c r="E276" s="3"/>
      <c r="F276" s="3"/>
    </row>
    <row r="277" spans="1:6" x14ac:dyDescent="0.3">
      <c r="A277"/>
      <c r="B277"/>
      <c r="C277" s="3"/>
      <c r="D277" s="3"/>
      <c r="E277" s="3"/>
      <c r="F277" s="3"/>
    </row>
    <row r="278" spans="1:6" x14ac:dyDescent="0.3">
      <c r="A278"/>
      <c r="B278"/>
      <c r="C278" s="3"/>
      <c r="D278" s="3"/>
      <c r="E278" s="3"/>
      <c r="F278" s="3"/>
    </row>
    <row r="279" spans="1:6" x14ac:dyDescent="0.3">
      <c r="A279"/>
      <c r="B279"/>
      <c r="C279" s="3"/>
      <c r="D279" s="3"/>
      <c r="E279" s="3"/>
      <c r="F279" s="3"/>
    </row>
    <row r="280" spans="1:6" x14ac:dyDescent="0.3">
      <c r="A280"/>
      <c r="B280"/>
      <c r="C280" s="3"/>
      <c r="D280" s="3"/>
      <c r="E280" s="3"/>
      <c r="F280" s="3"/>
    </row>
    <row r="281" spans="1:6" x14ac:dyDescent="0.3">
      <c r="A281"/>
      <c r="B281"/>
      <c r="C281" s="3"/>
      <c r="D281" s="3"/>
      <c r="E281" s="3"/>
      <c r="F281" s="3"/>
    </row>
    <row r="282" spans="1:6" x14ac:dyDescent="0.3">
      <c r="A282"/>
      <c r="B282"/>
      <c r="C282" s="3"/>
      <c r="D282" s="3"/>
      <c r="E282" s="3"/>
      <c r="F282" s="3"/>
    </row>
    <row r="283" spans="1:6" x14ac:dyDescent="0.3">
      <c r="A283"/>
      <c r="B283"/>
      <c r="C283" s="3"/>
      <c r="D283" s="3"/>
      <c r="E283" s="3"/>
      <c r="F283" s="3"/>
    </row>
    <row r="284" spans="1:6" x14ac:dyDescent="0.3">
      <c r="A284"/>
      <c r="B284"/>
      <c r="C284" s="3"/>
      <c r="D284" s="3"/>
      <c r="E284" s="3"/>
      <c r="F284" s="3"/>
    </row>
    <row r="285" spans="1:6" x14ac:dyDescent="0.3">
      <c r="A285"/>
      <c r="B285"/>
      <c r="C285" s="3"/>
      <c r="D285" s="3"/>
      <c r="E285" s="3"/>
      <c r="F285" s="3"/>
    </row>
    <row r="286" spans="1:6" x14ac:dyDescent="0.3">
      <c r="A286"/>
      <c r="B286"/>
      <c r="C286" s="3"/>
      <c r="D286" s="3"/>
      <c r="E286" s="3"/>
      <c r="F286" s="3"/>
    </row>
    <row r="287" spans="1:6" x14ac:dyDescent="0.3">
      <c r="A287"/>
      <c r="B287"/>
      <c r="C287" s="3"/>
      <c r="D287" s="3"/>
      <c r="E287" s="3"/>
      <c r="F287" s="3"/>
    </row>
    <row r="288" spans="1:6" x14ac:dyDescent="0.3">
      <c r="A288"/>
      <c r="B288"/>
      <c r="C288" s="3"/>
      <c r="D288" s="3"/>
      <c r="E288" s="3"/>
      <c r="F288" s="3"/>
    </row>
    <row r="289" spans="1:6" x14ac:dyDescent="0.3">
      <c r="A289"/>
      <c r="B289"/>
      <c r="C289" s="3"/>
      <c r="D289" s="3"/>
      <c r="E289" s="3"/>
      <c r="F289" s="3"/>
    </row>
    <row r="290" spans="1:6" x14ac:dyDescent="0.3">
      <c r="A290"/>
      <c r="B290"/>
      <c r="C290" s="3"/>
      <c r="D290" s="3"/>
      <c r="E290" s="3"/>
      <c r="F290" s="3"/>
    </row>
    <row r="291" spans="1:6" x14ac:dyDescent="0.3">
      <c r="A291"/>
      <c r="B291"/>
      <c r="C291" s="3"/>
      <c r="D291" s="3"/>
      <c r="E291" s="3"/>
      <c r="F291" s="3"/>
    </row>
    <row r="292" spans="1:6" x14ac:dyDescent="0.3">
      <c r="A292"/>
      <c r="B292"/>
      <c r="C292" s="3"/>
      <c r="D292" s="3"/>
      <c r="E292" s="3"/>
      <c r="F292" s="3"/>
    </row>
    <row r="293" spans="1:6" x14ac:dyDescent="0.3">
      <c r="A293"/>
      <c r="B293"/>
      <c r="C293" s="3"/>
      <c r="D293" s="3"/>
      <c r="E293" s="3"/>
      <c r="F293" s="3"/>
    </row>
    <row r="294" spans="1:6" x14ac:dyDescent="0.3">
      <c r="A294"/>
      <c r="B294"/>
      <c r="C294" s="3"/>
      <c r="D294" s="3"/>
      <c r="E294" s="3"/>
      <c r="F294" s="3"/>
    </row>
    <row r="295" spans="1:6" x14ac:dyDescent="0.3">
      <c r="A295"/>
      <c r="B295"/>
      <c r="C295" s="3"/>
      <c r="D295" s="3"/>
      <c r="E295" s="3"/>
      <c r="F295" s="3"/>
    </row>
    <row r="296" spans="1:6" x14ac:dyDescent="0.3">
      <c r="A296"/>
      <c r="B296"/>
      <c r="C296" s="3"/>
      <c r="D296" s="3"/>
      <c r="E296" s="3"/>
      <c r="F296" s="3"/>
    </row>
    <row r="297" spans="1:6" x14ac:dyDescent="0.3">
      <c r="A297"/>
      <c r="B297"/>
      <c r="C297" s="3"/>
      <c r="D297" s="3"/>
      <c r="E297" s="3"/>
      <c r="F297" s="3"/>
    </row>
    <row r="298" spans="1:6" x14ac:dyDescent="0.3">
      <c r="A298"/>
      <c r="B298"/>
      <c r="C298" s="3"/>
      <c r="D298" s="3"/>
      <c r="E298" s="3"/>
      <c r="F298" s="3"/>
    </row>
    <row r="299" spans="1:6" x14ac:dyDescent="0.3">
      <c r="A299"/>
      <c r="B299"/>
      <c r="C299" s="3"/>
      <c r="D299" s="3"/>
      <c r="E299" s="3"/>
      <c r="F299" s="3"/>
    </row>
    <row r="300" spans="1:6" x14ac:dyDescent="0.3">
      <c r="A300"/>
      <c r="B300"/>
      <c r="C300" s="3"/>
      <c r="D300" s="3"/>
      <c r="E300" s="3"/>
      <c r="F300" s="3"/>
    </row>
    <row r="301" spans="1:6" x14ac:dyDescent="0.3">
      <c r="A301"/>
      <c r="B301"/>
      <c r="C301" s="3"/>
      <c r="D301" s="3"/>
      <c r="E301" s="3"/>
      <c r="F301" s="3"/>
    </row>
    <row r="302" spans="1:6" x14ac:dyDescent="0.3">
      <c r="A302"/>
      <c r="B302"/>
      <c r="C302" s="3"/>
      <c r="D302" s="3"/>
      <c r="E302" s="3"/>
      <c r="F302" s="3"/>
    </row>
    <row r="303" spans="1:6" x14ac:dyDescent="0.3">
      <c r="A303"/>
      <c r="B303"/>
      <c r="C303" s="3"/>
      <c r="D303" s="3"/>
      <c r="E303" s="3"/>
      <c r="F303" s="3"/>
    </row>
    <row r="304" spans="1:6" x14ac:dyDescent="0.3">
      <c r="A304"/>
      <c r="B304"/>
      <c r="C304" s="3"/>
      <c r="D304" s="3"/>
      <c r="E304" s="3"/>
      <c r="F304" s="3"/>
    </row>
    <row r="305" spans="1:6" x14ac:dyDescent="0.3">
      <c r="A305"/>
      <c r="B305"/>
      <c r="C305" s="3"/>
      <c r="D305" s="3"/>
      <c r="E305" s="3"/>
      <c r="F305" s="3"/>
    </row>
    <row r="306" spans="1:6" x14ac:dyDescent="0.3">
      <c r="A306"/>
      <c r="B306"/>
      <c r="C306" s="3"/>
      <c r="D306" s="3"/>
      <c r="E306" s="3"/>
      <c r="F306" s="3"/>
    </row>
    <row r="307" spans="1:6" x14ac:dyDescent="0.3">
      <c r="A307"/>
      <c r="B307"/>
      <c r="C307" s="3"/>
      <c r="D307" s="3"/>
      <c r="E307" s="3"/>
      <c r="F307" s="3"/>
    </row>
    <row r="308" spans="1:6" x14ac:dyDescent="0.3">
      <c r="A308"/>
      <c r="B308"/>
      <c r="C308" s="3"/>
      <c r="D308" s="3"/>
      <c r="E308" s="3"/>
      <c r="F308" s="3"/>
    </row>
    <row r="309" spans="1:6" x14ac:dyDescent="0.3">
      <c r="A309"/>
      <c r="B309"/>
      <c r="C309" s="3"/>
      <c r="D309" s="3"/>
      <c r="E309" s="3"/>
      <c r="F309" s="3"/>
    </row>
    <row r="310" spans="1:6" x14ac:dyDescent="0.3">
      <c r="A310"/>
      <c r="B310"/>
      <c r="C310" s="3"/>
      <c r="D310" s="3"/>
      <c r="E310" s="3"/>
      <c r="F310" s="3"/>
    </row>
    <row r="311" spans="1:6" x14ac:dyDescent="0.3">
      <c r="A311"/>
      <c r="B311"/>
      <c r="C311" s="3"/>
      <c r="D311" s="3"/>
      <c r="E311" s="3"/>
      <c r="F311" s="3"/>
    </row>
    <row r="312" spans="1:6" x14ac:dyDescent="0.3">
      <c r="A312"/>
      <c r="B312"/>
      <c r="C312" s="3"/>
      <c r="D312" s="3"/>
      <c r="E312" s="3"/>
      <c r="F312" s="3"/>
    </row>
    <row r="313" spans="1:6" x14ac:dyDescent="0.3">
      <c r="A313"/>
      <c r="B313"/>
      <c r="C313" s="3"/>
      <c r="D313" s="3"/>
      <c r="E313" s="3"/>
      <c r="F313" s="3"/>
    </row>
    <row r="314" spans="1:6" x14ac:dyDescent="0.3">
      <c r="A314"/>
      <c r="B314"/>
      <c r="C314" s="3"/>
      <c r="D314" s="3"/>
      <c r="E314" s="3"/>
      <c r="F314" s="3"/>
    </row>
    <row r="315" spans="1:6" x14ac:dyDescent="0.3">
      <c r="A315"/>
      <c r="B315"/>
      <c r="C315" s="3"/>
      <c r="D315" s="3"/>
      <c r="E315" s="3"/>
      <c r="F315" s="3"/>
    </row>
    <row r="316" spans="1:6" x14ac:dyDescent="0.3">
      <c r="A316"/>
      <c r="B316"/>
      <c r="C316" s="3"/>
      <c r="D316" s="3"/>
      <c r="E316" s="3"/>
      <c r="F316" s="3"/>
    </row>
    <row r="317" spans="1:6" x14ac:dyDescent="0.3">
      <c r="A317"/>
      <c r="B317"/>
      <c r="C317" s="3"/>
      <c r="D317" s="3"/>
      <c r="E317" s="3"/>
      <c r="F317" s="3"/>
    </row>
    <row r="318" spans="1:6" x14ac:dyDescent="0.3">
      <c r="A318"/>
      <c r="B318"/>
      <c r="C318" s="3"/>
      <c r="D318" s="3"/>
      <c r="E318" s="3"/>
      <c r="F318" s="3"/>
    </row>
    <row r="319" spans="1:6" x14ac:dyDescent="0.3">
      <c r="A319"/>
      <c r="B319"/>
      <c r="C319" s="3"/>
      <c r="D319" s="3"/>
      <c r="E319" s="3"/>
      <c r="F319" s="3"/>
    </row>
    <row r="320" spans="1:6" x14ac:dyDescent="0.3">
      <c r="A320"/>
      <c r="B320"/>
      <c r="C320" s="3"/>
      <c r="D320" s="3"/>
      <c r="E320" s="3"/>
      <c r="F320" s="3"/>
    </row>
    <row r="321" spans="1:6" x14ac:dyDescent="0.3">
      <c r="A321"/>
      <c r="B321"/>
      <c r="C321" s="3"/>
      <c r="D321" s="3"/>
      <c r="E321" s="3"/>
      <c r="F321" s="3"/>
    </row>
    <row r="322" spans="1:6" x14ac:dyDescent="0.3">
      <c r="A322"/>
      <c r="B322"/>
      <c r="C322" s="3"/>
      <c r="D322" s="3"/>
      <c r="E322" s="3"/>
      <c r="F322" s="3"/>
    </row>
    <row r="323" spans="1:6" x14ac:dyDescent="0.3">
      <c r="A323"/>
      <c r="B323"/>
      <c r="C323" s="3"/>
      <c r="D323" s="3"/>
      <c r="E323" s="3"/>
      <c r="F323" s="3"/>
    </row>
    <row r="324" spans="1:6" x14ac:dyDescent="0.3">
      <c r="A324"/>
      <c r="B324"/>
      <c r="C324" s="3"/>
      <c r="D324" s="3"/>
      <c r="E324" s="3"/>
      <c r="F324" s="3"/>
    </row>
    <row r="325" spans="1:6" x14ac:dyDescent="0.3">
      <c r="A325"/>
      <c r="B325"/>
      <c r="C325" s="3"/>
      <c r="D325" s="3"/>
      <c r="E325" s="3"/>
      <c r="F325" s="3"/>
    </row>
    <row r="326" spans="1:6" x14ac:dyDescent="0.3">
      <c r="A326"/>
      <c r="B326"/>
      <c r="C326" s="3"/>
      <c r="D326" s="3"/>
      <c r="E326" s="3"/>
      <c r="F326" s="3"/>
    </row>
    <row r="327" spans="1:6" x14ac:dyDescent="0.3">
      <c r="A327"/>
      <c r="B327"/>
      <c r="C327" s="3"/>
      <c r="D327" s="3"/>
      <c r="E327" s="3"/>
      <c r="F327" s="3"/>
    </row>
    <row r="328" spans="1:6" x14ac:dyDescent="0.3">
      <c r="A328"/>
      <c r="B328"/>
      <c r="C328" s="3"/>
      <c r="D328" s="3"/>
      <c r="E328" s="3"/>
      <c r="F328" s="3"/>
    </row>
    <row r="329" spans="1:6" x14ac:dyDescent="0.3">
      <c r="A329"/>
      <c r="B329"/>
      <c r="C329" s="3"/>
      <c r="D329" s="3"/>
      <c r="E329" s="3"/>
      <c r="F329" s="3"/>
    </row>
    <row r="330" spans="1:6" x14ac:dyDescent="0.3">
      <c r="A330"/>
      <c r="B330"/>
      <c r="C330" s="3"/>
      <c r="D330" s="3"/>
      <c r="E330" s="3"/>
      <c r="F330" s="3"/>
    </row>
    <row r="331" spans="1:6" x14ac:dyDescent="0.3">
      <c r="A331"/>
      <c r="B331"/>
      <c r="C331" s="3"/>
      <c r="D331" s="3"/>
      <c r="E331" s="3"/>
      <c r="F331" s="3"/>
    </row>
    <row r="332" spans="1:6" x14ac:dyDescent="0.3">
      <c r="A332" s="3"/>
      <c r="B332" s="3"/>
      <c r="C332" s="3"/>
      <c r="D332" s="3"/>
      <c r="E332" s="3"/>
      <c r="F332" s="3"/>
    </row>
    <row r="333" spans="1:6" x14ac:dyDescent="0.3">
      <c r="A333" s="3"/>
      <c r="B333" s="3"/>
      <c r="C333" s="3"/>
      <c r="D333" s="3"/>
      <c r="E333" s="3"/>
      <c r="F333" s="3"/>
    </row>
    <row r="334" spans="1:6" x14ac:dyDescent="0.3">
      <c r="A334" s="3"/>
      <c r="B334" s="3"/>
      <c r="C334" s="3"/>
      <c r="D334" s="3"/>
      <c r="E334" s="3"/>
      <c r="F334" s="3"/>
    </row>
    <row r="335" spans="1:6" x14ac:dyDescent="0.3">
      <c r="A335" s="3"/>
      <c r="B335" s="3"/>
      <c r="C335" s="3"/>
      <c r="D335" s="3"/>
      <c r="E335" s="3"/>
      <c r="F335" s="3"/>
    </row>
    <row r="336" spans="1:6" x14ac:dyDescent="0.3">
      <c r="A336" s="3"/>
      <c r="B336" s="3"/>
      <c r="C336" s="3"/>
      <c r="D336" s="3"/>
      <c r="E336" s="3"/>
      <c r="F336" s="3"/>
    </row>
    <row r="337" spans="1:6" x14ac:dyDescent="0.3">
      <c r="A337" s="3"/>
      <c r="B337" s="3"/>
      <c r="C337" s="3"/>
      <c r="D337" s="3"/>
      <c r="E337" s="3"/>
      <c r="F337" s="3"/>
    </row>
    <row r="338" spans="1:6" x14ac:dyDescent="0.3">
      <c r="A338" s="3"/>
      <c r="B338" s="3"/>
      <c r="C338" s="3"/>
      <c r="D338" s="3"/>
      <c r="E338" s="3"/>
      <c r="F338" s="3"/>
    </row>
    <row r="339" spans="1:6" x14ac:dyDescent="0.3">
      <c r="A339" s="3"/>
      <c r="B339" s="3"/>
      <c r="C339" s="3"/>
      <c r="D339" s="3"/>
      <c r="E339" s="3"/>
      <c r="F339" s="3"/>
    </row>
    <row r="340" spans="1:6" x14ac:dyDescent="0.3">
      <c r="A340" s="3"/>
      <c r="B340" s="3"/>
      <c r="C340" s="3"/>
      <c r="D340" s="3"/>
      <c r="E340" s="3"/>
      <c r="F340" s="3"/>
    </row>
    <row r="341" spans="1:6" x14ac:dyDescent="0.3">
      <c r="A341" s="3"/>
      <c r="B341" s="3"/>
      <c r="C341" s="3"/>
    </row>
    <row r="342" spans="1:6" x14ac:dyDescent="0.3">
      <c r="A342" s="3"/>
      <c r="B342" s="3"/>
      <c r="C342" s="3"/>
    </row>
    <row r="343" spans="1:6" x14ac:dyDescent="0.3">
      <c r="A343" s="3"/>
      <c r="B343" s="3"/>
      <c r="C343" s="3"/>
    </row>
    <row r="344" spans="1:6" x14ac:dyDescent="0.3">
      <c r="A344" s="3"/>
      <c r="B344" s="3"/>
      <c r="C344" s="3"/>
    </row>
    <row r="345" spans="1:6" x14ac:dyDescent="0.3">
      <c r="A345" s="3"/>
      <c r="B345" s="3"/>
      <c r="C345" s="3"/>
    </row>
    <row r="346" spans="1:6" x14ac:dyDescent="0.3">
      <c r="A346" s="3"/>
      <c r="B346" s="3"/>
      <c r="C346" s="3"/>
    </row>
    <row r="347" spans="1:6" x14ac:dyDescent="0.3">
      <c r="A347" s="3"/>
      <c r="B347" s="3"/>
      <c r="C347" s="3"/>
    </row>
    <row r="348" spans="1:6" x14ac:dyDescent="0.3">
      <c r="A348" s="3"/>
      <c r="B348" s="3"/>
      <c r="C348" s="3"/>
    </row>
    <row r="349" spans="1:6" x14ac:dyDescent="0.3">
      <c r="A349" s="3"/>
      <c r="B349" s="3"/>
      <c r="C349" s="3"/>
    </row>
    <row r="350" spans="1:6" x14ac:dyDescent="0.3">
      <c r="A350" s="3"/>
      <c r="B350" s="3"/>
      <c r="C350" s="3"/>
    </row>
    <row r="351" spans="1:6" x14ac:dyDescent="0.3">
      <c r="A351" s="3"/>
      <c r="B351" s="3"/>
      <c r="C351" s="3"/>
    </row>
    <row r="352" spans="1:6" x14ac:dyDescent="0.3">
      <c r="A352" s="3"/>
      <c r="B352" s="3"/>
      <c r="C352" s="3"/>
    </row>
    <row r="353" spans="1:3" x14ac:dyDescent="0.3">
      <c r="A353" s="3"/>
      <c r="B353" s="3"/>
      <c r="C353" s="3"/>
    </row>
    <row r="354" spans="1:3" x14ac:dyDescent="0.3">
      <c r="A354" s="3"/>
      <c r="B354" s="3"/>
      <c r="C354" s="3"/>
    </row>
    <row r="355" spans="1:3" x14ac:dyDescent="0.3">
      <c r="A355" s="3"/>
      <c r="B355" s="3"/>
      <c r="C355" s="3"/>
    </row>
    <row r="356" spans="1:3" x14ac:dyDescent="0.3">
      <c r="A356" s="3"/>
      <c r="B356" s="3"/>
      <c r="C356" s="3"/>
    </row>
    <row r="357" spans="1:3" x14ac:dyDescent="0.3">
      <c r="A357" s="3"/>
      <c r="B357" s="3"/>
      <c r="C357" s="3"/>
    </row>
    <row r="358" spans="1:3" x14ac:dyDescent="0.3">
      <c r="A358" s="3"/>
      <c r="B358" s="3"/>
      <c r="C358" s="3"/>
    </row>
    <row r="359" spans="1:3" x14ac:dyDescent="0.3">
      <c r="A359" s="3"/>
      <c r="B359" s="3"/>
      <c r="C359" s="3"/>
    </row>
    <row r="360" spans="1:3" x14ac:dyDescent="0.3">
      <c r="A360" s="3"/>
      <c r="B360" s="3"/>
      <c r="C360" s="3"/>
    </row>
    <row r="361" spans="1:3" x14ac:dyDescent="0.3">
      <c r="A361" s="3"/>
      <c r="B361" s="3"/>
      <c r="C361" s="3"/>
    </row>
    <row r="362" spans="1:3" x14ac:dyDescent="0.3">
      <c r="A362" s="3"/>
      <c r="B362" s="3"/>
      <c r="C362" s="3"/>
    </row>
    <row r="363" spans="1:3" x14ac:dyDescent="0.3">
      <c r="A363" s="3"/>
      <c r="B363" s="3"/>
      <c r="C363" s="3"/>
    </row>
    <row r="364" spans="1:3" x14ac:dyDescent="0.3">
      <c r="A364" s="3"/>
      <c r="B364" s="3"/>
      <c r="C364" s="3"/>
    </row>
    <row r="365" spans="1:3" x14ac:dyDescent="0.3">
      <c r="A365" s="3"/>
      <c r="B365" s="3"/>
      <c r="C365" s="3"/>
    </row>
    <row r="366" spans="1:3" x14ac:dyDescent="0.3">
      <c r="A366" s="3"/>
      <c r="B366" s="3"/>
      <c r="C366" s="3"/>
    </row>
    <row r="367" spans="1:3" x14ac:dyDescent="0.3">
      <c r="A367" s="3"/>
      <c r="B367" s="3"/>
      <c r="C367" s="3"/>
    </row>
    <row r="368" spans="1:3" x14ac:dyDescent="0.3">
      <c r="A368" s="3"/>
      <c r="B368" s="3"/>
      <c r="C368" s="3"/>
    </row>
    <row r="369" spans="1:3" x14ac:dyDescent="0.3">
      <c r="A369" s="3"/>
      <c r="B369" s="3"/>
      <c r="C369" s="3"/>
    </row>
    <row r="370" spans="1:3" x14ac:dyDescent="0.3">
      <c r="A370" s="3"/>
      <c r="B370" s="3"/>
      <c r="C370" s="3"/>
    </row>
    <row r="371" spans="1:3" x14ac:dyDescent="0.3">
      <c r="A371" s="3"/>
      <c r="B371" s="3"/>
      <c r="C371" s="3"/>
    </row>
    <row r="372" spans="1:3" x14ac:dyDescent="0.3">
      <c r="A372" s="3"/>
      <c r="B372" s="3"/>
      <c r="C372" s="3"/>
    </row>
    <row r="373" spans="1:3" x14ac:dyDescent="0.3">
      <c r="A373" s="3"/>
      <c r="B373" s="3"/>
      <c r="C373" s="3"/>
    </row>
    <row r="374" spans="1:3" x14ac:dyDescent="0.3">
      <c r="A374" s="3"/>
      <c r="B374" s="3"/>
      <c r="C374" s="3"/>
    </row>
    <row r="375" spans="1:3" x14ac:dyDescent="0.3">
      <c r="A375" s="3"/>
      <c r="B375" s="3"/>
      <c r="C375" s="3"/>
    </row>
    <row r="376" spans="1:3" x14ac:dyDescent="0.3">
      <c r="A376" s="3"/>
      <c r="B376" s="3"/>
      <c r="C376" s="3"/>
    </row>
    <row r="377" spans="1:3" x14ac:dyDescent="0.3">
      <c r="A377" s="3"/>
      <c r="B377" s="3"/>
      <c r="C377" s="3"/>
    </row>
    <row r="378" spans="1:3" x14ac:dyDescent="0.3">
      <c r="A378" s="3"/>
      <c r="B378" s="3"/>
      <c r="C378" s="3"/>
    </row>
    <row r="379" spans="1:3" x14ac:dyDescent="0.3">
      <c r="A379" s="3"/>
      <c r="B379" s="3"/>
      <c r="C379" s="3"/>
    </row>
    <row r="380" spans="1:3" x14ac:dyDescent="0.3">
      <c r="A380" s="3"/>
      <c r="B380" s="3"/>
      <c r="C380" s="3"/>
    </row>
    <row r="381" spans="1:3" x14ac:dyDescent="0.3">
      <c r="A381" s="3"/>
      <c r="B381" s="3"/>
      <c r="C381" s="3"/>
    </row>
    <row r="382" spans="1:3" x14ac:dyDescent="0.3">
      <c r="A382" s="3"/>
      <c r="B382" s="3"/>
      <c r="C382" s="3"/>
    </row>
    <row r="383" spans="1:3" x14ac:dyDescent="0.3">
      <c r="A383" s="3"/>
      <c r="B383" s="3"/>
      <c r="C383" s="3"/>
    </row>
    <row r="384" spans="1:3" x14ac:dyDescent="0.3">
      <c r="A384" s="3"/>
      <c r="B384" s="3"/>
      <c r="C384" s="3"/>
    </row>
    <row r="385" spans="1:3" x14ac:dyDescent="0.3">
      <c r="A385" s="3"/>
      <c r="B385" s="3"/>
      <c r="C385" s="3"/>
    </row>
    <row r="386" spans="1:3" x14ac:dyDescent="0.3">
      <c r="A386" s="3"/>
      <c r="B386" s="3"/>
      <c r="C386" s="3"/>
    </row>
    <row r="387" spans="1:3" x14ac:dyDescent="0.3">
      <c r="A387" s="3"/>
      <c r="B387" s="3"/>
      <c r="C387" s="3"/>
    </row>
    <row r="388" spans="1:3" x14ac:dyDescent="0.3">
      <c r="A388" s="3"/>
      <c r="B388" s="3"/>
      <c r="C388" s="3"/>
    </row>
    <row r="389" spans="1:3" x14ac:dyDescent="0.3">
      <c r="A389" s="3"/>
      <c r="B389" s="3"/>
      <c r="C389" s="3"/>
    </row>
    <row r="390" spans="1:3" x14ac:dyDescent="0.3">
      <c r="A390" s="3"/>
      <c r="B390" s="3"/>
      <c r="C390" s="3"/>
    </row>
    <row r="391" spans="1:3" x14ac:dyDescent="0.3">
      <c r="A391" s="3"/>
      <c r="B391" s="3"/>
      <c r="C391" s="3"/>
    </row>
    <row r="392" spans="1:3" x14ac:dyDescent="0.3">
      <c r="A392" s="3"/>
      <c r="B392" s="3"/>
      <c r="C392" s="3"/>
    </row>
    <row r="393" spans="1:3" x14ac:dyDescent="0.3">
      <c r="A393" s="3"/>
      <c r="B393" s="3"/>
      <c r="C393" s="3"/>
    </row>
    <row r="394" spans="1:3" x14ac:dyDescent="0.3">
      <c r="A394" s="3"/>
      <c r="B394" s="3"/>
      <c r="C394" s="3"/>
    </row>
    <row r="395" spans="1:3" x14ac:dyDescent="0.3">
      <c r="A395" s="3"/>
      <c r="B395" s="3"/>
      <c r="C395" s="3"/>
    </row>
    <row r="396" spans="1:3" x14ac:dyDescent="0.3">
      <c r="A396" s="3"/>
      <c r="B396" s="3"/>
      <c r="C396" s="3"/>
    </row>
    <row r="397" spans="1:3" x14ac:dyDescent="0.3">
      <c r="A397" s="3"/>
      <c r="B397" s="3"/>
      <c r="C397" s="3"/>
    </row>
    <row r="398" spans="1:3" x14ac:dyDescent="0.3">
      <c r="A398" s="3"/>
      <c r="B398" s="3"/>
      <c r="C398" s="3"/>
    </row>
    <row r="399" spans="1:3" x14ac:dyDescent="0.3">
      <c r="A399" s="3"/>
      <c r="B399" s="3"/>
      <c r="C399" s="3"/>
    </row>
    <row r="400" spans="1:3" x14ac:dyDescent="0.3">
      <c r="A400" s="3"/>
      <c r="B400" s="3"/>
      <c r="C400" s="3"/>
    </row>
    <row r="401" spans="1:3" x14ac:dyDescent="0.3">
      <c r="A401" s="3"/>
      <c r="B401" s="3"/>
      <c r="C401" s="3"/>
    </row>
    <row r="402" spans="1:3" x14ac:dyDescent="0.3">
      <c r="A402" s="3"/>
      <c r="B402" s="3"/>
      <c r="C402" s="3"/>
    </row>
    <row r="403" spans="1:3" x14ac:dyDescent="0.3">
      <c r="A403" s="3"/>
      <c r="B403" s="3"/>
      <c r="C403" s="3"/>
    </row>
    <row r="404" spans="1:3" x14ac:dyDescent="0.3">
      <c r="A404" s="3"/>
      <c r="B404" s="3"/>
      <c r="C404" s="3"/>
    </row>
    <row r="405" spans="1:3" x14ac:dyDescent="0.3">
      <c r="A405" s="3"/>
      <c r="B405" s="3"/>
      <c r="C405" s="3"/>
    </row>
    <row r="406" spans="1:3" x14ac:dyDescent="0.3">
      <c r="A406" s="3"/>
      <c r="B406" s="3"/>
      <c r="C406" s="3"/>
    </row>
    <row r="407" spans="1:3" x14ac:dyDescent="0.3">
      <c r="A407" s="3"/>
      <c r="B407" s="3"/>
      <c r="C407" s="3"/>
    </row>
    <row r="408" spans="1:3" x14ac:dyDescent="0.3">
      <c r="A408" s="3"/>
      <c r="B408" s="3"/>
      <c r="C408" s="3"/>
    </row>
    <row r="409" spans="1:3" x14ac:dyDescent="0.3">
      <c r="A409" s="3"/>
      <c r="B409" s="3"/>
      <c r="C409" s="3"/>
    </row>
    <row r="410" spans="1:3" x14ac:dyDescent="0.3">
      <c r="A410" s="3"/>
      <c r="B410" s="3"/>
      <c r="C410" s="3"/>
    </row>
    <row r="411" spans="1:3" x14ac:dyDescent="0.3">
      <c r="A411" s="3"/>
      <c r="B411" s="3"/>
      <c r="C411" s="3"/>
    </row>
    <row r="412" spans="1:3" x14ac:dyDescent="0.3">
      <c r="A412" s="3"/>
      <c r="B412" s="3"/>
      <c r="C412" s="3"/>
    </row>
    <row r="413" spans="1:3" x14ac:dyDescent="0.3">
      <c r="A413" s="3"/>
      <c r="B413" s="3"/>
      <c r="C413" s="3"/>
    </row>
    <row r="414" spans="1:3" x14ac:dyDescent="0.3">
      <c r="A414" s="3"/>
      <c r="B414" s="3"/>
      <c r="C414" s="3"/>
    </row>
    <row r="415" spans="1:3" x14ac:dyDescent="0.3">
      <c r="A415" s="3"/>
      <c r="B415" s="3"/>
      <c r="C415" s="3"/>
    </row>
    <row r="416" spans="1:3" x14ac:dyDescent="0.3">
      <c r="A416" s="3"/>
      <c r="B416" s="3"/>
      <c r="C416" s="3"/>
    </row>
    <row r="417" spans="1:3" x14ac:dyDescent="0.3">
      <c r="A417" s="3"/>
      <c r="B417" s="3"/>
      <c r="C417" s="3"/>
    </row>
    <row r="418" spans="1:3" x14ac:dyDescent="0.3">
      <c r="A418" s="3"/>
      <c r="B418" s="3"/>
      <c r="C418" s="3"/>
    </row>
    <row r="419" spans="1:3" x14ac:dyDescent="0.3">
      <c r="A419" s="3"/>
      <c r="B419" s="3"/>
      <c r="C419" s="3"/>
    </row>
    <row r="420" spans="1:3" x14ac:dyDescent="0.3">
      <c r="A420" s="3"/>
      <c r="B420" s="3"/>
      <c r="C420" s="3"/>
    </row>
    <row r="421" spans="1:3" x14ac:dyDescent="0.3">
      <c r="A421" s="3"/>
      <c r="B421" s="3"/>
      <c r="C421" s="3"/>
    </row>
    <row r="422" spans="1:3" x14ac:dyDescent="0.3">
      <c r="A422" s="3"/>
      <c r="B422" s="3"/>
      <c r="C422" s="3"/>
    </row>
    <row r="423" spans="1:3" x14ac:dyDescent="0.3">
      <c r="A423" s="3"/>
      <c r="B423" s="3"/>
      <c r="C423" s="3"/>
    </row>
    <row r="424" spans="1:3" x14ac:dyDescent="0.3">
      <c r="A424" s="3"/>
      <c r="B424" s="3"/>
      <c r="C424" s="3"/>
    </row>
    <row r="425" spans="1:3" x14ac:dyDescent="0.3">
      <c r="A425" s="3"/>
      <c r="B425" s="3"/>
      <c r="C425" s="3"/>
    </row>
    <row r="426" spans="1:3" x14ac:dyDescent="0.3">
      <c r="A426" s="3"/>
      <c r="B426" s="3"/>
      <c r="C426" s="3"/>
    </row>
    <row r="427" spans="1:3" x14ac:dyDescent="0.3">
      <c r="A427" s="3"/>
      <c r="B427" s="3"/>
      <c r="C427" s="3"/>
    </row>
    <row r="428" spans="1:3" x14ac:dyDescent="0.3">
      <c r="A428" s="3"/>
      <c r="B428" s="3"/>
      <c r="C428" s="3"/>
    </row>
    <row r="429" spans="1:3" x14ac:dyDescent="0.3">
      <c r="A429" s="3"/>
      <c r="B429" s="3"/>
      <c r="C429" s="3"/>
    </row>
    <row r="430" spans="1:3" x14ac:dyDescent="0.3">
      <c r="A430" s="3"/>
      <c r="B430" s="3"/>
      <c r="C430" s="3"/>
    </row>
    <row r="431" spans="1:3" x14ac:dyDescent="0.3">
      <c r="A431" s="3"/>
      <c r="B431" s="3"/>
      <c r="C431" s="3"/>
    </row>
    <row r="432" spans="1:3" x14ac:dyDescent="0.3">
      <c r="A432" s="3"/>
      <c r="B432" s="3"/>
      <c r="C432" s="3"/>
    </row>
    <row r="433" spans="1:3" x14ac:dyDescent="0.3">
      <c r="A433" s="3"/>
      <c r="B433" s="3"/>
      <c r="C433" s="3"/>
    </row>
    <row r="434" spans="1:3" x14ac:dyDescent="0.3">
      <c r="A434" s="3"/>
      <c r="B434" s="3"/>
      <c r="C434" s="3"/>
    </row>
    <row r="435" spans="1:3" x14ac:dyDescent="0.3">
      <c r="A435" s="3"/>
      <c r="B435" s="3"/>
      <c r="C435" s="3"/>
    </row>
    <row r="436" spans="1:3" x14ac:dyDescent="0.3">
      <c r="A436" s="3"/>
      <c r="B436" s="3"/>
      <c r="C436" s="3"/>
    </row>
    <row r="437" spans="1:3" x14ac:dyDescent="0.3">
      <c r="A437" s="3"/>
      <c r="B437" s="3"/>
      <c r="C437" s="3"/>
    </row>
    <row r="438" spans="1:3" x14ac:dyDescent="0.3">
      <c r="A438" s="3"/>
      <c r="B438" s="3"/>
      <c r="C438" s="3"/>
    </row>
    <row r="439" spans="1:3" x14ac:dyDescent="0.3">
      <c r="A439" s="3"/>
      <c r="B439" s="3"/>
      <c r="C439" s="3"/>
    </row>
    <row r="440" spans="1:3" x14ac:dyDescent="0.3">
      <c r="A440" s="3"/>
      <c r="B440" s="3"/>
      <c r="C440" s="3"/>
    </row>
    <row r="441" spans="1:3" x14ac:dyDescent="0.3">
      <c r="A441" s="3"/>
      <c r="B441" s="3"/>
      <c r="C441" s="3"/>
    </row>
    <row r="442" spans="1:3" x14ac:dyDescent="0.3">
      <c r="A442" s="3"/>
      <c r="B442" s="3"/>
      <c r="C442" s="3"/>
    </row>
    <row r="443" spans="1:3" x14ac:dyDescent="0.3">
      <c r="A443" s="3"/>
      <c r="B443" s="3"/>
      <c r="C443" s="3"/>
    </row>
    <row r="444" spans="1:3" x14ac:dyDescent="0.3">
      <c r="A444" s="3"/>
      <c r="B444" s="3"/>
      <c r="C444" s="3"/>
    </row>
    <row r="445" spans="1:3" x14ac:dyDescent="0.3">
      <c r="A445" s="3"/>
      <c r="B445" s="3"/>
      <c r="C445" s="3"/>
    </row>
    <row r="446" spans="1:3" x14ac:dyDescent="0.3">
      <c r="A446" s="3"/>
      <c r="B446" s="3"/>
      <c r="C446" s="3"/>
    </row>
    <row r="447" spans="1:3" x14ac:dyDescent="0.3">
      <c r="A447" s="3"/>
      <c r="B447" s="3"/>
      <c r="C447" s="3"/>
    </row>
    <row r="448" spans="1:3" x14ac:dyDescent="0.3">
      <c r="A448" s="3"/>
      <c r="B448" s="3"/>
      <c r="C448" s="3"/>
    </row>
    <row r="449" spans="1:3" x14ac:dyDescent="0.3">
      <c r="A449" s="3"/>
      <c r="B449" s="3"/>
      <c r="C449" s="3"/>
    </row>
    <row r="450" spans="1:3" x14ac:dyDescent="0.3">
      <c r="A450" s="3"/>
      <c r="B450" s="3"/>
      <c r="C450" s="3"/>
    </row>
    <row r="451" spans="1:3" x14ac:dyDescent="0.3">
      <c r="A451" s="3"/>
      <c r="B451" s="3"/>
      <c r="C451" s="3"/>
    </row>
    <row r="452" spans="1:3" x14ac:dyDescent="0.3">
      <c r="A452" s="3"/>
      <c r="B452" s="3"/>
      <c r="C452" s="3"/>
    </row>
    <row r="453" spans="1:3" x14ac:dyDescent="0.3">
      <c r="A453" s="3"/>
      <c r="B453" s="3"/>
      <c r="C453" s="3"/>
    </row>
    <row r="454" spans="1:3" x14ac:dyDescent="0.3">
      <c r="A454" s="3"/>
      <c r="B454" s="3"/>
      <c r="C454" s="3"/>
    </row>
    <row r="455" spans="1:3" x14ac:dyDescent="0.3">
      <c r="A455" s="3"/>
      <c r="B455" s="3"/>
      <c r="C455" s="3"/>
    </row>
    <row r="456" spans="1:3" x14ac:dyDescent="0.3">
      <c r="A456" s="3"/>
      <c r="B456" s="3"/>
      <c r="C456" s="3"/>
    </row>
    <row r="457" spans="1:3" x14ac:dyDescent="0.3">
      <c r="A457" s="3"/>
      <c r="B457" s="3"/>
      <c r="C457" s="3"/>
    </row>
    <row r="458" spans="1:3" x14ac:dyDescent="0.3">
      <c r="A458" s="3"/>
      <c r="B458" s="3"/>
      <c r="C458" s="3"/>
    </row>
    <row r="459" spans="1:3" x14ac:dyDescent="0.3">
      <c r="A459" s="3"/>
      <c r="B459" s="3"/>
      <c r="C459" s="3"/>
    </row>
    <row r="460" spans="1:3" x14ac:dyDescent="0.3">
      <c r="A460" s="3"/>
      <c r="B460" s="3"/>
      <c r="C460" s="3"/>
    </row>
    <row r="461" spans="1:3" x14ac:dyDescent="0.3">
      <c r="A461" s="3"/>
      <c r="B461" s="3"/>
      <c r="C461" s="3"/>
    </row>
    <row r="462" spans="1:3" x14ac:dyDescent="0.3">
      <c r="A462" s="3"/>
      <c r="B462" s="3"/>
      <c r="C462" s="3"/>
    </row>
    <row r="463" spans="1:3" x14ac:dyDescent="0.3">
      <c r="A463" s="3"/>
      <c r="B463" s="3"/>
      <c r="C463" s="3"/>
    </row>
    <row r="464" spans="1:3" x14ac:dyDescent="0.3">
      <c r="A464" s="3"/>
      <c r="B464" s="3"/>
      <c r="C464" s="3"/>
    </row>
    <row r="465" spans="1:3" x14ac:dyDescent="0.3">
      <c r="A465" s="3"/>
      <c r="B465" s="3"/>
      <c r="C465" s="3"/>
    </row>
    <row r="466" spans="1:3" x14ac:dyDescent="0.3">
      <c r="A466" s="3"/>
      <c r="B466" s="3"/>
      <c r="C466" s="3"/>
    </row>
    <row r="467" spans="1:3" x14ac:dyDescent="0.3">
      <c r="A467" s="3"/>
      <c r="B467" s="3"/>
      <c r="C467" s="3"/>
    </row>
    <row r="468" spans="1:3" x14ac:dyDescent="0.3">
      <c r="A468" s="3"/>
      <c r="B468" s="3"/>
      <c r="C468" s="3"/>
    </row>
    <row r="469" spans="1:3" x14ac:dyDescent="0.3">
      <c r="A469" s="3"/>
      <c r="B469" s="3"/>
      <c r="C469" s="3"/>
    </row>
    <row r="470" spans="1:3" x14ac:dyDescent="0.3">
      <c r="A470" s="3"/>
      <c r="B470" s="3"/>
      <c r="C470" s="3"/>
    </row>
    <row r="471" spans="1:3" x14ac:dyDescent="0.3">
      <c r="A471" s="3"/>
      <c r="B471" s="3"/>
      <c r="C471" s="3"/>
    </row>
    <row r="472" spans="1:3" x14ac:dyDescent="0.3">
      <c r="A472" s="3"/>
      <c r="B472" s="3"/>
      <c r="C472" s="3"/>
    </row>
    <row r="473" spans="1:3" x14ac:dyDescent="0.3">
      <c r="A473" s="3"/>
      <c r="B473" s="3"/>
      <c r="C473" s="3"/>
    </row>
    <row r="474" spans="1:3" x14ac:dyDescent="0.3">
      <c r="A474" s="3"/>
      <c r="B474" s="3"/>
      <c r="C474" s="3"/>
    </row>
    <row r="475" spans="1:3" x14ac:dyDescent="0.3">
      <c r="A475" s="3"/>
      <c r="B475" s="3"/>
      <c r="C475" s="3"/>
    </row>
    <row r="476" spans="1:3" x14ac:dyDescent="0.3">
      <c r="A476" s="3"/>
      <c r="B476" s="3"/>
      <c r="C476" s="3"/>
    </row>
    <row r="477" spans="1:3" x14ac:dyDescent="0.3">
      <c r="A477" s="3"/>
      <c r="B477" s="3"/>
      <c r="C477" s="3"/>
    </row>
    <row r="478" spans="1:3" x14ac:dyDescent="0.3">
      <c r="A478" s="3"/>
      <c r="B478" s="3"/>
      <c r="C478" s="3"/>
    </row>
    <row r="479" spans="1:3" x14ac:dyDescent="0.3">
      <c r="A479" s="3"/>
      <c r="B479" s="3"/>
      <c r="C479" s="3"/>
    </row>
    <row r="480" spans="1:3" x14ac:dyDescent="0.3">
      <c r="A480" s="3"/>
      <c r="B480" s="3"/>
      <c r="C480" s="3"/>
    </row>
    <row r="481" spans="1:3" x14ac:dyDescent="0.3">
      <c r="A481" s="3"/>
      <c r="B481" s="3"/>
      <c r="C481" s="3"/>
    </row>
    <row r="482" spans="1:3" x14ac:dyDescent="0.3">
      <c r="A482" s="3"/>
      <c r="B482" s="3"/>
      <c r="C482" s="3"/>
    </row>
    <row r="483" spans="1:3" x14ac:dyDescent="0.3">
      <c r="A483" s="3"/>
      <c r="B483" s="3"/>
      <c r="C483" s="3"/>
    </row>
    <row r="484" spans="1:3" x14ac:dyDescent="0.3">
      <c r="A484" s="3"/>
      <c r="B484" s="3"/>
      <c r="C484" s="3"/>
    </row>
    <row r="485" spans="1:3" x14ac:dyDescent="0.3">
      <c r="A485" s="3"/>
      <c r="B485" s="3"/>
      <c r="C485" s="3"/>
    </row>
    <row r="486" spans="1:3" x14ac:dyDescent="0.3">
      <c r="A486" s="3"/>
      <c r="B486" s="3"/>
      <c r="C486" s="3"/>
    </row>
    <row r="487" spans="1:3" x14ac:dyDescent="0.3">
      <c r="A487" s="3"/>
      <c r="B487" s="3"/>
      <c r="C487" s="3"/>
    </row>
    <row r="488" spans="1:3" x14ac:dyDescent="0.3">
      <c r="A488" s="3"/>
      <c r="B488" s="3"/>
      <c r="C488" s="3"/>
    </row>
    <row r="489" spans="1:3" x14ac:dyDescent="0.3">
      <c r="A489" s="3"/>
      <c r="B489" s="3"/>
      <c r="C489" s="3"/>
    </row>
    <row r="490" spans="1:3" x14ac:dyDescent="0.3">
      <c r="A490" s="3"/>
      <c r="B490" s="3"/>
      <c r="C490" s="3"/>
    </row>
    <row r="491" spans="1:3" x14ac:dyDescent="0.3">
      <c r="A491" s="3"/>
      <c r="B491" s="3"/>
      <c r="C491" s="3"/>
    </row>
    <row r="492" spans="1:3" x14ac:dyDescent="0.3">
      <c r="A492" s="3"/>
      <c r="B492" s="3"/>
      <c r="C492" s="3"/>
    </row>
    <row r="493" spans="1:3" x14ac:dyDescent="0.3">
      <c r="A493" s="3"/>
      <c r="B493" s="3"/>
      <c r="C493" s="3"/>
    </row>
    <row r="494" spans="1:3" x14ac:dyDescent="0.3">
      <c r="A494" s="3"/>
      <c r="B494" s="3"/>
      <c r="C494" s="3"/>
    </row>
    <row r="495" spans="1:3" x14ac:dyDescent="0.3">
      <c r="A495" s="3"/>
      <c r="B495" s="3"/>
      <c r="C495" s="3"/>
    </row>
    <row r="496" spans="1:3" x14ac:dyDescent="0.3">
      <c r="A496" s="3"/>
      <c r="B496" s="3"/>
      <c r="C496" s="3"/>
    </row>
    <row r="497" spans="1:3" x14ac:dyDescent="0.3">
      <c r="A497" s="3"/>
      <c r="B497" s="3"/>
      <c r="C497" s="3"/>
    </row>
    <row r="498" spans="1:3" x14ac:dyDescent="0.3">
      <c r="A498" s="3"/>
      <c r="B498" s="3"/>
      <c r="C498" s="3"/>
    </row>
    <row r="499" spans="1:3" x14ac:dyDescent="0.3">
      <c r="A499" s="3"/>
      <c r="B499" s="3"/>
      <c r="C499" s="3"/>
    </row>
    <row r="500" spans="1:3" x14ac:dyDescent="0.3">
      <c r="A500" s="3"/>
      <c r="B500" s="3"/>
      <c r="C500" s="3"/>
    </row>
    <row r="501" spans="1:3" x14ac:dyDescent="0.3">
      <c r="A501" s="3"/>
      <c r="B501" s="3"/>
      <c r="C501" s="3"/>
    </row>
    <row r="502" spans="1:3" x14ac:dyDescent="0.3">
      <c r="A502" s="3"/>
      <c r="B502" s="3"/>
      <c r="C502" s="3"/>
    </row>
    <row r="503" spans="1:3" x14ac:dyDescent="0.3">
      <c r="A503" s="3"/>
      <c r="B503" s="3"/>
      <c r="C503" s="3"/>
    </row>
    <row r="504" spans="1:3" x14ac:dyDescent="0.3">
      <c r="A504" s="3"/>
      <c r="B504" s="3"/>
      <c r="C504" s="3"/>
    </row>
    <row r="505" spans="1:3" x14ac:dyDescent="0.3">
      <c r="A505" s="3"/>
      <c r="B505" s="3"/>
      <c r="C505" s="3"/>
    </row>
    <row r="506" spans="1:3" x14ac:dyDescent="0.3">
      <c r="A506" s="3"/>
      <c r="B506" s="3"/>
      <c r="C506" s="3"/>
    </row>
    <row r="507" spans="1:3" x14ac:dyDescent="0.3">
      <c r="A507" s="3"/>
      <c r="B507" s="3"/>
      <c r="C507" s="3"/>
    </row>
    <row r="508" spans="1:3" x14ac:dyDescent="0.3">
      <c r="A508" s="3"/>
      <c r="B508" s="3"/>
      <c r="C508" s="3"/>
    </row>
    <row r="509" spans="1:3" x14ac:dyDescent="0.3">
      <c r="A509" s="3"/>
      <c r="B509" s="3"/>
      <c r="C509" s="3"/>
    </row>
    <row r="510" spans="1:3" x14ac:dyDescent="0.3">
      <c r="A510" s="3"/>
      <c r="B510" s="3"/>
      <c r="C510" s="3"/>
    </row>
    <row r="511" spans="1:3" x14ac:dyDescent="0.3">
      <c r="A511" s="3"/>
      <c r="B511" s="3"/>
      <c r="C511" s="3"/>
    </row>
    <row r="512" spans="1:3" x14ac:dyDescent="0.3">
      <c r="A512" s="3"/>
      <c r="B512" s="3"/>
      <c r="C512" s="3"/>
    </row>
    <row r="513" spans="1:3" x14ac:dyDescent="0.3">
      <c r="A513" s="3"/>
      <c r="B513" s="3"/>
      <c r="C513" s="3"/>
    </row>
    <row r="514" spans="1:3" x14ac:dyDescent="0.3">
      <c r="A514" s="3"/>
      <c r="B514" s="3"/>
      <c r="C514" s="3"/>
    </row>
    <row r="515" spans="1:3" x14ac:dyDescent="0.3">
      <c r="A515" s="3"/>
      <c r="B515" s="3"/>
      <c r="C515" s="3"/>
    </row>
    <row r="516" spans="1:3" x14ac:dyDescent="0.3">
      <c r="A516" s="3"/>
      <c r="B516" s="3"/>
      <c r="C516" s="3"/>
    </row>
    <row r="517" spans="1:3" x14ac:dyDescent="0.3">
      <c r="A517" s="3"/>
      <c r="B517" s="3"/>
      <c r="C517" s="3"/>
    </row>
    <row r="518" spans="1:3" x14ac:dyDescent="0.3">
      <c r="A518" s="3"/>
      <c r="B518" s="3"/>
      <c r="C518" s="3"/>
    </row>
    <row r="519" spans="1:3" x14ac:dyDescent="0.3">
      <c r="A519" s="3"/>
      <c r="B519" s="3"/>
      <c r="C519" s="3"/>
    </row>
    <row r="520" spans="1:3" x14ac:dyDescent="0.3">
      <c r="A520" s="3"/>
      <c r="B520" s="3"/>
      <c r="C520" s="3"/>
    </row>
    <row r="521" spans="1:3" x14ac:dyDescent="0.3">
      <c r="A521" s="3"/>
      <c r="B521" s="3"/>
      <c r="C521" s="3"/>
    </row>
    <row r="522" spans="1:3" x14ac:dyDescent="0.3">
      <c r="A522" s="3"/>
      <c r="B522" s="3"/>
      <c r="C522" s="3"/>
    </row>
    <row r="523" spans="1:3" x14ac:dyDescent="0.3">
      <c r="A523" s="3"/>
      <c r="B523" s="3"/>
      <c r="C523" s="3"/>
    </row>
    <row r="524" spans="1:3" x14ac:dyDescent="0.3">
      <c r="A524" s="3"/>
      <c r="B524" s="3"/>
      <c r="C524" s="3"/>
    </row>
    <row r="525" spans="1:3" x14ac:dyDescent="0.3">
      <c r="A525" s="3"/>
      <c r="B525" s="3"/>
      <c r="C525" s="3"/>
    </row>
    <row r="526" spans="1:3" x14ac:dyDescent="0.3">
      <c r="A526" s="3"/>
      <c r="B526" s="3"/>
      <c r="C526" s="3"/>
    </row>
    <row r="527" spans="1:3" x14ac:dyDescent="0.3">
      <c r="A527" s="3"/>
      <c r="B527" s="3"/>
      <c r="C527" s="3"/>
    </row>
    <row r="528" spans="1:3" x14ac:dyDescent="0.3">
      <c r="A528" s="3"/>
      <c r="B528" s="3"/>
      <c r="C528" s="3"/>
    </row>
    <row r="529" spans="1:3" x14ac:dyDescent="0.3">
      <c r="A529" s="3"/>
      <c r="B529" s="3"/>
      <c r="C529" s="3"/>
    </row>
    <row r="530" spans="1:3" x14ac:dyDescent="0.3">
      <c r="A530" s="3"/>
      <c r="B530" s="3"/>
      <c r="C530" s="3"/>
    </row>
    <row r="531" spans="1:3" x14ac:dyDescent="0.3">
      <c r="A531" s="3"/>
      <c r="B531" s="3"/>
      <c r="C531" s="3"/>
    </row>
    <row r="532" spans="1:3" x14ac:dyDescent="0.3">
      <c r="A532" s="3"/>
      <c r="B532" s="3"/>
      <c r="C532" s="3"/>
    </row>
    <row r="533" spans="1:3" x14ac:dyDescent="0.3">
      <c r="A533" s="3"/>
      <c r="B533" s="3"/>
      <c r="C533" s="3"/>
    </row>
    <row r="534" spans="1:3" x14ac:dyDescent="0.3">
      <c r="A534" s="3"/>
      <c r="B534" s="3"/>
      <c r="C534" s="3"/>
    </row>
    <row r="535" spans="1:3" x14ac:dyDescent="0.3">
      <c r="A535" s="3"/>
      <c r="B535" s="3"/>
      <c r="C535" s="3"/>
    </row>
    <row r="536" spans="1:3" x14ac:dyDescent="0.3">
      <c r="A536" s="3"/>
      <c r="B536" s="3"/>
      <c r="C536" s="3"/>
    </row>
    <row r="537" spans="1:3" x14ac:dyDescent="0.3">
      <c r="A537" s="3"/>
      <c r="B537" s="3"/>
      <c r="C537" s="3"/>
    </row>
    <row r="538" spans="1:3" x14ac:dyDescent="0.3">
      <c r="A538" s="3"/>
      <c r="B538" s="3"/>
      <c r="C538" s="3"/>
    </row>
    <row r="539" spans="1:3" x14ac:dyDescent="0.3">
      <c r="A539" s="3"/>
      <c r="B539" s="3"/>
      <c r="C539" s="3"/>
    </row>
    <row r="540" spans="1:3" x14ac:dyDescent="0.3">
      <c r="A540" s="3"/>
      <c r="B540" s="3"/>
      <c r="C540" s="3"/>
    </row>
    <row r="541" spans="1:3" x14ac:dyDescent="0.3">
      <c r="A541" s="3"/>
      <c r="B541" s="3"/>
      <c r="C541" s="3"/>
    </row>
    <row r="542" spans="1:3" x14ac:dyDescent="0.3">
      <c r="A542" s="3"/>
      <c r="B542" s="3"/>
      <c r="C542" s="3"/>
    </row>
    <row r="543" spans="1:3" x14ac:dyDescent="0.3">
      <c r="A543" s="3"/>
      <c r="B543" s="3"/>
      <c r="C543" s="3"/>
    </row>
    <row r="544" spans="1:3" x14ac:dyDescent="0.3">
      <c r="A544" s="3"/>
      <c r="B544" s="3"/>
      <c r="C544" s="3"/>
    </row>
    <row r="545" spans="1:3" x14ac:dyDescent="0.3">
      <c r="A545" s="3"/>
      <c r="B545" s="3"/>
      <c r="C545" s="3"/>
    </row>
    <row r="546" spans="1:3" x14ac:dyDescent="0.3">
      <c r="A546" s="3"/>
      <c r="B546" s="3"/>
      <c r="C546" s="3"/>
    </row>
    <row r="547" spans="1:3" x14ac:dyDescent="0.3">
      <c r="A547" s="3"/>
      <c r="B547" s="3"/>
      <c r="C547" s="3"/>
    </row>
    <row r="548" spans="1:3" x14ac:dyDescent="0.3">
      <c r="A548" s="3"/>
      <c r="B548" s="3"/>
      <c r="C548" s="3"/>
    </row>
    <row r="549" spans="1:3" x14ac:dyDescent="0.3">
      <c r="A549" s="3"/>
      <c r="B549" s="3"/>
      <c r="C549" s="3"/>
    </row>
    <row r="550" spans="1:3" x14ac:dyDescent="0.3">
      <c r="A550" s="3"/>
      <c r="B550" s="3"/>
      <c r="C550" s="3"/>
    </row>
    <row r="551" spans="1:3" x14ac:dyDescent="0.3">
      <c r="A551" s="3"/>
      <c r="B551" s="3"/>
      <c r="C551" s="3"/>
    </row>
    <row r="552" spans="1:3" x14ac:dyDescent="0.3">
      <c r="A552" s="3"/>
      <c r="B552" s="3"/>
      <c r="C552" s="3"/>
    </row>
    <row r="553" spans="1:3" x14ac:dyDescent="0.3">
      <c r="A553" s="3"/>
      <c r="B553" s="3"/>
      <c r="C553" s="3"/>
    </row>
    <row r="554" spans="1:3" x14ac:dyDescent="0.3">
      <c r="A554" s="3"/>
      <c r="B554" s="3"/>
      <c r="C554" s="3"/>
    </row>
    <row r="555" spans="1:3" x14ac:dyDescent="0.3">
      <c r="A555" s="3"/>
      <c r="B555" s="3"/>
      <c r="C555" s="3"/>
    </row>
    <row r="556" spans="1:3" x14ac:dyDescent="0.3">
      <c r="A556" s="3"/>
      <c r="B556" s="3"/>
      <c r="C556" s="3"/>
    </row>
    <row r="557" spans="1:3" x14ac:dyDescent="0.3">
      <c r="A557" s="3"/>
      <c r="B557" s="3"/>
      <c r="C557" s="3"/>
    </row>
    <row r="558" spans="1:3" x14ac:dyDescent="0.3">
      <c r="A558" s="3"/>
      <c r="B558" s="3"/>
      <c r="C558" s="3"/>
    </row>
    <row r="559" spans="1:3" x14ac:dyDescent="0.3">
      <c r="A559" s="3"/>
      <c r="B559" s="3"/>
      <c r="C559" s="3"/>
    </row>
    <row r="560" spans="1:3" x14ac:dyDescent="0.3">
      <c r="A560" s="3"/>
      <c r="B560" s="3"/>
      <c r="C560" s="3"/>
    </row>
    <row r="561" spans="1:3" x14ac:dyDescent="0.3">
      <c r="A561" s="3"/>
      <c r="B561" s="3"/>
      <c r="C561" s="3"/>
    </row>
    <row r="562" spans="1:3" x14ac:dyDescent="0.3">
      <c r="A562" s="3"/>
      <c r="B562" s="3"/>
      <c r="C562" s="3"/>
    </row>
    <row r="563" spans="1:3" x14ac:dyDescent="0.3">
      <c r="A563" s="3"/>
      <c r="B563" s="3"/>
      <c r="C563" s="3"/>
    </row>
    <row r="564" spans="1:3" x14ac:dyDescent="0.3">
      <c r="A564" s="3"/>
      <c r="B564" s="3"/>
      <c r="C564" s="3"/>
    </row>
    <row r="565" spans="1:3" x14ac:dyDescent="0.3">
      <c r="A565" s="3"/>
      <c r="B565" s="3"/>
      <c r="C565" s="3"/>
    </row>
    <row r="566" spans="1:3" x14ac:dyDescent="0.3">
      <c r="A566" s="3"/>
      <c r="B566" s="3"/>
      <c r="C566" s="3"/>
    </row>
    <row r="567" spans="1:3" x14ac:dyDescent="0.3">
      <c r="A567" s="3"/>
      <c r="B567" s="3"/>
      <c r="C567" s="3"/>
    </row>
    <row r="568" spans="1:3" x14ac:dyDescent="0.3">
      <c r="A568" s="3"/>
      <c r="B568" s="3"/>
      <c r="C568" s="3"/>
    </row>
    <row r="569" spans="1:3" x14ac:dyDescent="0.3">
      <c r="A569" s="3"/>
      <c r="B569" s="3"/>
      <c r="C569" s="3"/>
    </row>
    <row r="570" spans="1:3" x14ac:dyDescent="0.3">
      <c r="A570" s="3"/>
      <c r="B570" s="3"/>
      <c r="C570" s="3"/>
    </row>
    <row r="571" spans="1:3" x14ac:dyDescent="0.3">
      <c r="A571" s="3"/>
      <c r="B571" s="3"/>
      <c r="C571" s="3"/>
    </row>
    <row r="572" spans="1:3" x14ac:dyDescent="0.3">
      <c r="A572" s="3"/>
      <c r="B572" s="3"/>
      <c r="C572" s="3"/>
    </row>
    <row r="573" spans="1:3" x14ac:dyDescent="0.3">
      <c r="A573" s="3"/>
      <c r="B573" s="3"/>
      <c r="C573" s="3"/>
    </row>
    <row r="574" spans="1:3" x14ac:dyDescent="0.3">
      <c r="A574" s="3"/>
      <c r="B574" s="3"/>
      <c r="C574" s="3"/>
    </row>
    <row r="575" spans="1:3" x14ac:dyDescent="0.3">
      <c r="A575" s="3"/>
      <c r="B575" s="3"/>
      <c r="C575" s="3"/>
    </row>
    <row r="576" spans="1:3" x14ac:dyDescent="0.3">
      <c r="A576" s="3"/>
      <c r="B576" s="3"/>
      <c r="C576" s="3"/>
    </row>
    <row r="577" spans="1:3" x14ac:dyDescent="0.3">
      <c r="A577" s="3"/>
      <c r="B577" s="3"/>
      <c r="C577" s="3"/>
    </row>
    <row r="578" spans="1:3" x14ac:dyDescent="0.3">
      <c r="A578" s="3"/>
      <c r="B578" s="3"/>
      <c r="C578" s="3"/>
    </row>
    <row r="579" spans="1:3" x14ac:dyDescent="0.3">
      <c r="A579" s="3"/>
      <c r="B579" s="3"/>
      <c r="C579" s="3"/>
    </row>
    <row r="580" spans="1:3" x14ac:dyDescent="0.3">
      <c r="A580" s="3"/>
      <c r="B580" s="3"/>
      <c r="C580" s="3"/>
    </row>
    <row r="581" spans="1:3" x14ac:dyDescent="0.3">
      <c r="A581" s="3"/>
      <c r="B581" s="3"/>
      <c r="C581" s="3"/>
    </row>
    <row r="582" spans="1:3" x14ac:dyDescent="0.3">
      <c r="A582" s="3"/>
      <c r="B582" s="3"/>
      <c r="C582" s="3"/>
    </row>
    <row r="583" spans="1:3" x14ac:dyDescent="0.3">
      <c r="A583" s="3"/>
      <c r="B583" s="3"/>
      <c r="C583" s="3"/>
    </row>
    <row r="584" spans="1:3" x14ac:dyDescent="0.3">
      <c r="A584" s="3"/>
      <c r="B584" s="3"/>
      <c r="C584" s="3"/>
    </row>
    <row r="585" spans="1:3" x14ac:dyDescent="0.3">
      <c r="A585" s="3"/>
      <c r="B585" s="3"/>
      <c r="C585" s="3"/>
    </row>
    <row r="586" spans="1:3" x14ac:dyDescent="0.3">
      <c r="A586" s="3"/>
      <c r="B586" s="3"/>
      <c r="C586" s="3"/>
    </row>
    <row r="587" spans="1:3" x14ac:dyDescent="0.3">
      <c r="A587" s="3"/>
      <c r="B587" s="3"/>
      <c r="C587" s="3"/>
    </row>
    <row r="588" spans="1:3" x14ac:dyDescent="0.3">
      <c r="A588" s="3"/>
      <c r="B588" s="3"/>
      <c r="C588" s="3"/>
    </row>
    <row r="589" spans="1:3" x14ac:dyDescent="0.3">
      <c r="A589" s="3"/>
      <c r="B589" s="3"/>
      <c r="C589" s="3"/>
    </row>
    <row r="590" spans="1:3" x14ac:dyDescent="0.3">
      <c r="A590" s="3"/>
      <c r="B590" s="3"/>
      <c r="C590" s="3"/>
    </row>
    <row r="591" spans="1:3" x14ac:dyDescent="0.3">
      <c r="A591" s="3"/>
      <c r="B591" s="3"/>
      <c r="C591" s="3"/>
    </row>
    <row r="592" spans="1:3" x14ac:dyDescent="0.3">
      <c r="A592" s="3"/>
      <c r="B592" s="3"/>
      <c r="C592" s="3"/>
    </row>
    <row r="593" spans="1:3" x14ac:dyDescent="0.3">
      <c r="A593" s="3"/>
      <c r="B593" s="3"/>
      <c r="C593" s="3"/>
    </row>
    <row r="594" spans="1:3" x14ac:dyDescent="0.3">
      <c r="A594" s="3"/>
      <c r="B594" s="3"/>
      <c r="C594" s="3"/>
    </row>
    <row r="595" spans="1:3" x14ac:dyDescent="0.3">
      <c r="A595" s="3"/>
      <c r="B595" s="3"/>
      <c r="C595" s="3"/>
    </row>
    <row r="596" spans="1:3" x14ac:dyDescent="0.3">
      <c r="A596" s="3"/>
      <c r="B596" s="3"/>
      <c r="C596" s="3"/>
    </row>
    <row r="597" spans="1:3" x14ac:dyDescent="0.3">
      <c r="A597" s="3"/>
      <c r="B597" s="3"/>
      <c r="C597" s="3"/>
    </row>
    <row r="598" spans="1:3" x14ac:dyDescent="0.3">
      <c r="A598" s="3"/>
      <c r="B598" s="3"/>
      <c r="C598" s="3"/>
    </row>
    <row r="599" spans="1:3" x14ac:dyDescent="0.3">
      <c r="A599" s="3"/>
      <c r="B599" s="3"/>
      <c r="C599" s="3"/>
    </row>
    <row r="600" spans="1:3" x14ac:dyDescent="0.3">
      <c r="A600" s="3"/>
      <c r="B600" s="3"/>
      <c r="C600" s="3"/>
    </row>
    <row r="601" spans="1:3" x14ac:dyDescent="0.3">
      <c r="A601" s="3"/>
      <c r="B601" s="3"/>
      <c r="C601" s="3"/>
    </row>
    <row r="602" spans="1:3" x14ac:dyDescent="0.3">
      <c r="A602" s="3"/>
      <c r="B602" s="3"/>
      <c r="C602" s="3"/>
    </row>
    <row r="603" spans="1:3" x14ac:dyDescent="0.3">
      <c r="A603" s="3"/>
      <c r="B603" s="3"/>
      <c r="C603" s="3"/>
    </row>
    <row r="604" spans="1:3" x14ac:dyDescent="0.3">
      <c r="A604" s="3"/>
      <c r="B604" s="3"/>
      <c r="C604" s="3"/>
    </row>
    <row r="605" spans="1:3" x14ac:dyDescent="0.3">
      <c r="A605" s="3"/>
      <c r="B605" s="3"/>
      <c r="C605" s="3"/>
    </row>
    <row r="606" spans="1:3" x14ac:dyDescent="0.3">
      <c r="A606" s="3"/>
      <c r="B606" s="3"/>
      <c r="C606" s="3"/>
    </row>
    <row r="607" spans="1:3" x14ac:dyDescent="0.3">
      <c r="A607" s="3"/>
      <c r="B607" s="3"/>
      <c r="C607" s="3"/>
    </row>
    <row r="608" spans="1:3" x14ac:dyDescent="0.3">
      <c r="A608" s="3"/>
      <c r="B608" s="3"/>
      <c r="C608" s="3"/>
    </row>
    <row r="609" spans="1:3" x14ac:dyDescent="0.3">
      <c r="A609" s="3"/>
      <c r="B609" s="3"/>
      <c r="C609" s="3"/>
    </row>
    <row r="610" spans="1:3" x14ac:dyDescent="0.3">
      <c r="A610" s="3"/>
      <c r="B610" s="3"/>
      <c r="C610" s="3"/>
    </row>
    <row r="611" spans="1:3" x14ac:dyDescent="0.3">
      <c r="A611" s="3"/>
      <c r="B611" s="3"/>
      <c r="C611" s="3"/>
    </row>
    <row r="612" spans="1:3" x14ac:dyDescent="0.3">
      <c r="A612" s="3"/>
      <c r="B612" s="3"/>
      <c r="C612" s="3"/>
    </row>
    <row r="613" spans="1:3" x14ac:dyDescent="0.3">
      <c r="A613" s="3"/>
      <c r="B613" s="3"/>
      <c r="C613" s="3"/>
    </row>
    <row r="614" spans="1:3" x14ac:dyDescent="0.3">
      <c r="A614" s="3"/>
      <c r="B614" s="3"/>
      <c r="C614" s="3"/>
    </row>
    <row r="615" spans="1:3" x14ac:dyDescent="0.3">
      <c r="A615" s="3"/>
      <c r="B615" s="3"/>
      <c r="C615" s="3"/>
    </row>
    <row r="616" spans="1:3" x14ac:dyDescent="0.3">
      <c r="A616" s="3"/>
      <c r="B616" s="3"/>
      <c r="C616" s="3"/>
    </row>
    <row r="617" spans="1:3" x14ac:dyDescent="0.3">
      <c r="A617" s="3"/>
      <c r="B617" s="3"/>
      <c r="C617" s="3"/>
    </row>
    <row r="618" spans="1:3" x14ac:dyDescent="0.3">
      <c r="A618" s="3"/>
      <c r="B618" s="3"/>
      <c r="C618" s="3"/>
    </row>
    <row r="619" spans="1:3" x14ac:dyDescent="0.3">
      <c r="A619" s="3"/>
      <c r="B619" s="3"/>
      <c r="C619" s="3"/>
    </row>
    <row r="620" spans="1:3" x14ac:dyDescent="0.3">
      <c r="A620" s="3"/>
      <c r="B620" s="3"/>
      <c r="C620" s="3"/>
    </row>
    <row r="621" spans="1:3" x14ac:dyDescent="0.3">
      <c r="A621" s="3"/>
      <c r="B621" s="3"/>
      <c r="C621" s="3"/>
    </row>
    <row r="622" spans="1:3" x14ac:dyDescent="0.3">
      <c r="A622" s="3"/>
      <c r="B622" s="3"/>
      <c r="C622" s="3"/>
    </row>
    <row r="623" spans="1:3" x14ac:dyDescent="0.3">
      <c r="A623" s="3"/>
      <c r="B623" s="3"/>
      <c r="C623" s="3"/>
    </row>
    <row r="624" spans="1:3" x14ac:dyDescent="0.3">
      <c r="A624" s="3"/>
      <c r="B624" s="3"/>
      <c r="C624" s="3"/>
    </row>
    <row r="625" spans="1:3" x14ac:dyDescent="0.3">
      <c r="A625" s="3"/>
      <c r="B625" s="3"/>
      <c r="C625" s="3"/>
    </row>
    <row r="626" spans="1:3" x14ac:dyDescent="0.3">
      <c r="A626" s="3"/>
      <c r="B626" s="3"/>
      <c r="C626" s="3"/>
    </row>
    <row r="627" spans="1:3" x14ac:dyDescent="0.3">
      <c r="A627" s="3"/>
      <c r="B627" s="3"/>
      <c r="C627" s="3"/>
    </row>
    <row r="628" spans="1:3" x14ac:dyDescent="0.3">
      <c r="A628" s="3"/>
      <c r="B628" s="3"/>
      <c r="C628" s="3"/>
    </row>
    <row r="629" spans="1:3" x14ac:dyDescent="0.3">
      <c r="A629" s="3"/>
      <c r="B629" s="3"/>
      <c r="C629" s="3"/>
    </row>
    <row r="630" spans="1:3" x14ac:dyDescent="0.3">
      <c r="A630" s="3"/>
      <c r="B630" s="3"/>
      <c r="C630" s="3"/>
    </row>
    <row r="631" spans="1:3" x14ac:dyDescent="0.3">
      <c r="A631" s="3"/>
      <c r="B631" s="3"/>
      <c r="C631" s="3"/>
    </row>
    <row r="632" spans="1:3" x14ac:dyDescent="0.3">
      <c r="A632" s="3"/>
      <c r="B632" s="3"/>
      <c r="C632" s="3"/>
    </row>
    <row r="633" spans="1:3" x14ac:dyDescent="0.3">
      <c r="A633" s="3"/>
      <c r="B633" s="3"/>
      <c r="C633" s="3"/>
    </row>
    <row r="634" spans="1:3" x14ac:dyDescent="0.3">
      <c r="A634" s="3"/>
      <c r="B634" s="3"/>
      <c r="C634" s="3"/>
    </row>
    <row r="635" spans="1:3" x14ac:dyDescent="0.3">
      <c r="A635" s="3"/>
      <c r="B635" s="3"/>
      <c r="C635" s="3"/>
    </row>
    <row r="636" spans="1:3" x14ac:dyDescent="0.3">
      <c r="A636" s="3"/>
      <c r="B636" s="3"/>
      <c r="C636" s="3"/>
    </row>
    <row r="637" spans="1:3" x14ac:dyDescent="0.3">
      <c r="A637" s="3"/>
      <c r="B637" s="3"/>
      <c r="C637" s="3"/>
    </row>
    <row r="638" spans="1:3" x14ac:dyDescent="0.3">
      <c r="A638" s="3"/>
      <c r="B638" s="3"/>
      <c r="C638" s="3"/>
    </row>
    <row r="639" spans="1:3" x14ac:dyDescent="0.3">
      <c r="A639" s="3"/>
      <c r="B639" s="3"/>
      <c r="C639" s="3"/>
    </row>
    <row r="640" spans="1:3" x14ac:dyDescent="0.3">
      <c r="A640" s="3"/>
      <c r="B640" s="3"/>
      <c r="C640" s="3"/>
    </row>
    <row r="641" spans="1:3" x14ac:dyDescent="0.3">
      <c r="A641" s="3"/>
      <c r="B641" s="3"/>
      <c r="C641" s="3"/>
    </row>
    <row r="642" spans="1:3" x14ac:dyDescent="0.3">
      <c r="A642" s="3"/>
      <c r="B642" s="3"/>
      <c r="C642" s="3"/>
    </row>
    <row r="643" spans="1:3" x14ac:dyDescent="0.3">
      <c r="A643" s="3"/>
      <c r="B643" s="3"/>
      <c r="C643" s="3"/>
    </row>
    <row r="644" spans="1:3" x14ac:dyDescent="0.3">
      <c r="A644" s="3"/>
      <c r="B644" s="3"/>
      <c r="C644" s="3"/>
    </row>
    <row r="645" spans="1:3" x14ac:dyDescent="0.3">
      <c r="A645" s="3"/>
      <c r="B645" s="3"/>
      <c r="C645" s="3"/>
    </row>
    <row r="646" spans="1:3" x14ac:dyDescent="0.3">
      <c r="A646" s="3"/>
      <c r="B646" s="3"/>
      <c r="C646" s="3"/>
    </row>
    <row r="647" spans="1:3" x14ac:dyDescent="0.3">
      <c r="A647" s="3"/>
      <c r="B647" s="3"/>
      <c r="C647" s="3"/>
    </row>
    <row r="648" spans="1:3" x14ac:dyDescent="0.3">
      <c r="A648" s="3"/>
      <c r="B648" s="3"/>
      <c r="C648" s="3"/>
    </row>
    <row r="649" spans="1:3" x14ac:dyDescent="0.3">
      <c r="A649" s="3"/>
      <c r="B649" s="3"/>
      <c r="C649" s="3"/>
    </row>
    <row r="650" spans="1:3" x14ac:dyDescent="0.3">
      <c r="A650" s="3"/>
      <c r="B650" s="3"/>
      <c r="C650" s="3"/>
    </row>
    <row r="651" spans="1:3" x14ac:dyDescent="0.3">
      <c r="A651" s="3"/>
      <c r="B651" s="3"/>
      <c r="C651" s="3"/>
    </row>
    <row r="652" spans="1:3" x14ac:dyDescent="0.3">
      <c r="A652" s="3"/>
      <c r="B652" s="3"/>
      <c r="C652" s="3"/>
    </row>
    <row r="653" spans="1:3" x14ac:dyDescent="0.3">
      <c r="A653" s="3"/>
      <c r="B653" s="3"/>
      <c r="C653" s="3"/>
    </row>
    <row r="654" spans="1:3" x14ac:dyDescent="0.3">
      <c r="A654" s="3"/>
      <c r="B654" s="3"/>
      <c r="C654" s="3"/>
    </row>
    <row r="655" spans="1:3" x14ac:dyDescent="0.3">
      <c r="A655" s="3"/>
      <c r="B655" s="3"/>
      <c r="C655" s="3"/>
    </row>
    <row r="656" spans="1:3" x14ac:dyDescent="0.3">
      <c r="A656" s="3"/>
      <c r="B656" s="3"/>
      <c r="C656" s="3"/>
    </row>
    <row r="657" spans="1:3" x14ac:dyDescent="0.3">
      <c r="A657" s="3"/>
      <c r="B657" s="3"/>
      <c r="C657" s="3"/>
    </row>
    <row r="658" spans="1:3" s="251" customFormat="1" x14ac:dyDescent="0.3">
      <c r="A658" s="125"/>
      <c r="B658" s="125"/>
      <c r="C658" s="125"/>
    </row>
    <row r="659" spans="1:3" s="251" customFormat="1" x14ac:dyDescent="0.3">
      <c r="A659" s="125"/>
      <c r="B659" s="125"/>
      <c r="C659" s="125"/>
    </row>
    <row r="660" spans="1:3" s="251" customFormat="1" x14ac:dyDescent="0.3">
      <c r="A660" s="125"/>
      <c r="B660" s="125"/>
      <c r="C660" s="125"/>
    </row>
    <row r="661" spans="1:3" s="251" customFormat="1" x14ac:dyDescent="0.3">
      <c r="A661" s="125"/>
      <c r="B661" s="125"/>
      <c r="C661" s="125"/>
    </row>
    <row r="662" spans="1:3" s="251" customFormat="1" x14ac:dyDescent="0.3">
      <c r="A662" s="125"/>
      <c r="B662" s="125"/>
      <c r="C662" s="125"/>
    </row>
    <row r="663" spans="1:3" s="251" customFormat="1" x14ac:dyDescent="0.3">
      <c r="A663" s="125"/>
      <c r="B663" s="125"/>
      <c r="C663" s="125"/>
    </row>
    <row r="664" spans="1:3" s="251" customFormat="1" x14ac:dyDescent="0.3">
      <c r="A664" s="125"/>
      <c r="B664" s="125"/>
      <c r="C664" s="125"/>
    </row>
    <row r="665" spans="1:3" s="251" customFormat="1" x14ac:dyDescent="0.3">
      <c r="A665" s="125"/>
      <c r="B665" s="125"/>
      <c r="C665" s="125"/>
    </row>
    <row r="666" spans="1:3" s="251" customFormat="1" x14ac:dyDescent="0.3">
      <c r="A666" s="125"/>
      <c r="B666" s="125"/>
      <c r="C666" s="125"/>
    </row>
    <row r="667" spans="1:3" s="251" customFormat="1" x14ac:dyDescent="0.3">
      <c r="A667" s="125"/>
      <c r="B667" s="125"/>
      <c r="C667" s="125"/>
    </row>
    <row r="668" spans="1:3" s="251" customFormat="1" x14ac:dyDescent="0.3">
      <c r="A668" s="125"/>
      <c r="B668" s="125"/>
      <c r="C668" s="125"/>
    </row>
    <row r="669" spans="1:3" s="251" customFormat="1" x14ac:dyDescent="0.3">
      <c r="A669" s="125"/>
      <c r="B669" s="125"/>
      <c r="C669" s="125"/>
    </row>
    <row r="670" spans="1:3" s="251" customFormat="1" x14ac:dyDescent="0.3">
      <c r="A670" s="125"/>
      <c r="B670" s="125"/>
      <c r="C670" s="125"/>
    </row>
    <row r="671" spans="1:3" s="251" customFormat="1" x14ac:dyDescent="0.3">
      <c r="A671" s="125"/>
      <c r="B671" s="125"/>
      <c r="C671" s="125"/>
    </row>
    <row r="672" spans="1:3" s="251" customFormat="1" x14ac:dyDescent="0.3">
      <c r="A672" s="125"/>
      <c r="B672" s="125"/>
      <c r="C672" s="125"/>
    </row>
    <row r="673" spans="1:3" s="251" customFormat="1" x14ac:dyDescent="0.3">
      <c r="A673" s="125"/>
      <c r="B673" s="125"/>
      <c r="C673" s="125"/>
    </row>
    <row r="674" spans="1:3" s="251" customFormat="1" x14ac:dyDescent="0.3">
      <c r="A674" s="125"/>
      <c r="B674" s="125"/>
      <c r="C674" s="125"/>
    </row>
    <row r="675" spans="1:3" s="251" customFormat="1" x14ac:dyDescent="0.3">
      <c r="A675" s="125"/>
      <c r="B675" s="125"/>
      <c r="C675" s="125"/>
    </row>
    <row r="676" spans="1:3" s="251" customFormat="1" x14ac:dyDescent="0.3">
      <c r="A676" s="125"/>
      <c r="B676" s="125"/>
      <c r="C676" s="125"/>
    </row>
    <row r="677" spans="1:3" s="251" customFormat="1" x14ac:dyDescent="0.3">
      <c r="A677" s="125"/>
      <c r="B677" s="125"/>
      <c r="C677" s="125"/>
    </row>
    <row r="678" spans="1:3" s="251" customFormat="1" x14ac:dyDescent="0.3">
      <c r="A678" s="125"/>
      <c r="B678" s="125"/>
      <c r="C678" s="125"/>
    </row>
    <row r="679" spans="1:3" s="251" customFormat="1" x14ac:dyDescent="0.3">
      <c r="A679" s="125"/>
      <c r="B679" s="125"/>
      <c r="C679" s="125"/>
    </row>
    <row r="680" spans="1:3" s="251" customFormat="1" x14ac:dyDescent="0.3">
      <c r="A680" s="125"/>
      <c r="B680" s="125"/>
      <c r="C680" s="125"/>
    </row>
    <row r="681" spans="1:3" s="251" customFormat="1" x14ac:dyDescent="0.3">
      <c r="A681" s="125"/>
      <c r="B681" s="125"/>
      <c r="C681" s="125"/>
    </row>
    <row r="682" spans="1:3" s="251" customFormat="1" x14ac:dyDescent="0.3">
      <c r="A682" s="125"/>
      <c r="B682" s="125"/>
      <c r="C682" s="125"/>
    </row>
    <row r="683" spans="1:3" s="251" customFormat="1" x14ac:dyDescent="0.3">
      <c r="A683" s="125"/>
      <c r="B683" s="125"/>
      <c r="C683" s="125"/>
    </row>
    <row r="684" spans="1:3" s="251" customFormat="1" x14ac:dyDescent="0.3">
      <c r="A684" s="125"/>
      <c r="B684" s="125"/>
      <c r="C684" s="125"/>
    </row>
    <row r="685" spans="1:3" s="251" customFormat="1" x14ac:dyDescent="0.3">
      <c r="A685" s="125"/>
      <c r="B685" s="125"/>
      <c r="C685" s="125"/>
    </row>
    <row r="686" spans="1:3" s="251" customFormat="1" x14ac:dyDescent="0.3">
      <c r="A686" s="125"/>
      <c r="B686" s="125"/>
      <c r="C686" s="125"/>
    </row>
    <row r="687" spans="1:3" s="251" customFormat="1" x14ac:dyDescent="0.3">
      <c r="A687" s="125"/>
      <c r="B687" s="125"/>
      <c r="C687" s="125"/>
    </row>
    <row r="688" spans="1:3" s="251" customFormat="1" x14ac:dyDescent="0.3">
      <c r="A688" s="125"/>
      <c r="B688" s="125"/>
      <c r="C688" s="125"/>
    </row>
    <row r="689" spans="1:3" s="251" customFormat="1" x14ac:dyDescent="0.3">
      <c r="A689" s="125"/>
      <c r="B689" s="125"/>
      <c r="C689" s="125"/>
    </row>
    <row r="690" spans="1:3" s="251" customFormat="1" x14ac:dyDescent="0.3">
      <c r="A690" s="125"/>
      <c r="B690" s="125"/>
      <c r="C690" s="125"/>
    </row>
    <row r="691" spans="1:3" s="251" customFormat="1" x14ac:dyDescent="0.3">
      <c r="A691" s="125"/>
      <c r="B691" s="125"/>
      <c r="C691" s="125"/>
    </row>
    <row r="692" spans="1:3" s="251" customFormat="1" x14ac:dyDescent="0.3">
      <c r="A692" s="125"/>
      <c r="B692" s="125"/>
      <c r="C692" s="125"/>
    </row>
    <row r="693" spans="1:3" s="251" customFormat="1" x14ac:dyDescent="0.3">
      <c r="A693" s="125"/>
      <c r="B693" s="125"/>
      <c r="C693" s="125"/>
    </row>
    <row r="694" spans="1:3" s="251" customFormat="1" x14ac:dyDescent="0.3">
      <c r="A694" s="125"/>
      <c r="B694" s="125"/>
      <c r="C694" s="125"/>
    </row>
    <row r="695" spans="1:3" s="251" customFormat="1" x14ac:dyDescent="0.3">
      <c r="A695" s="125"/>
      <c r="B695" s="125"/>
      <c r="C695" s="125"/>
    </row>
    <row r="696" spans="1:3" s="251" customFormat="1" x14ac:dyDescent="0.3">
      <c r="A696" s="125"/>
      <c r="B696" s="125"/>
      <c r="C696" s="125"/>
    </row>
    <row r="697" spans="1:3" s="251" customFormat="1" x14ac:dyDescent="0.3">
      <c r="A697" s="125"/>
      <c r="B697" s="125"/>
      <c r="C697" s="125"/>
    </row>
    <row r="698" spans="1:3" s="251" customFormat="1" x14ac:dyDescent="0.3">
      <c r="A698" s="125"/>
      <c r="B698" s="125"/>
      <c r="C698" s="125"/>
    </row>
    <row r="699" spans="1:3" s="251" customFormat="1" x14ac:dyDescent="0.3">
      <c r="A699" s="125"/>
      <c r="B699" s="125"/>
      <c r="C699" s="125"/>
    </row>
    <row r="700" spans="1:3" s="251" customFormat="1" x14ac:dyDescent="0.3">
      <c r="A700" s="125"/>
      <c r="B700" s="125"/>
      <c r="C700" s="125"/>
    </row>
    <row r="701" spans="1:3" s="251" customFormat="1" x14ac:dyDescent="0.3">
      <c r="A701" s="125"/>
      <c r="B701" s="125"/>
      <c r="C701" s="125"/>
    </row>
    <row r="702" spans="1:3" s="251" customFormat="1" x14ac:dyDescent="0.3">
      <c r="A702" s="125"/>
      <c r="B702" s="125"/>
      <c r="C702" s="125"/>
    </row>
    <row r="703" spans="1:3" s="251" customFormat="1" x14ac:dyDescent="0.3">
      <c r="A703" s="125"/>
      <c r="B703" s="125"/>
      <c r="C703" s="125"/>
    </row>
    <row r="704" spans="1:3" s="251" customFormat="1" x14ac:dyDescent="0.3">
      <c r="A704" s="125"/>
      <c r="B704" s="125"/>
      <c r="C704" s="125"/>
    </row>
    <row r="705" spans="1:3" s="251" customFormat="1" x14ac:dyDescent="0.3">
      <c r="A705" s="125"/>
      <c r="B705" s="125"/>
      <c r="C705" s="125"/>
    </row>
    <row r="706" spans="1:3" s="251" customFormat="1" x14ac:dyDescent="0.3">
      <c r="A706" s="125"/>
      <c r="B706" s="125"/>
      <c r="C706" s="125"/>
    </row>
    <row r="707" spans="1:3" s="251" customFormat="1" x14ac:dyDescent="0.3">
      <c r="A707" s="125"/>
      <c r="B707" s="125"/>
      <c r="C707" s="125"/>
    </row>
    <row r="708" spans="1:3" s="251" customFormat="1" x14ac:dyDescent="0.3">
      <c r="A708" s="125"/>
      <c r="B708" s="125"/>
      <c r="C708" s="125"/>
    </row>
    <row r="709" spans="1:3" s="251" customFormat="1" x14ac:dyDescent="0.3">
      <c r="A709" s="125"/>
      <c r="B709" s="125"/>
      <c r="C709" s="125"/>
    </row>
    <row r="710" spans="1:3" s="251" customFormat="1" x14ac:dyDescent="0.3">
      <c r="A710" s="125"/>
      <c r="B710" s="125"/>
      <c r="C710" s="125"/>
    </row>
    <row r="711" spans="1:3" s="251" customFormat="1" x14ac:dyDescent="0.3">
      <c r="A711" s="125"/>
      <c r="B711" s="125"/>
      <c r="C711" s="125"/>
    </row>
    <row r="712" spans="1:3" s="251" customFormat="1" x14ac:dyDescent="0.3">
      <c r="A712" s="125"/>
      <c r="B712" s="125"/>
      <c r="C712" s="125"/>
    </row>
    <row r="713" spans="1:3" s="251" customFormat="1" x14ac:dyDescent="0.3">
      <c r="A713" s="125"/>
      <c r="B713" s="125"/>
      <c r="C713" s="125"/>
    </row>
    <row r="714" spans="1:3" s="251" customFormat="1" x14ac:dyDescent="0.3">
      <c r="A714" s="125"/>
      <c r="B714" s="125"/>
      <c r="C714" s="125"/>
    </row>
    <row r="715" spans="1:3" s="251" customFormat="1" x14ac:dyDescent="0.3">
      <c r="A715" s="125"/>
      <c r="B715" s="125"/>
      <c r="C715" s="125"/>
    </row>
    <row r="716" spans="1:3" s="251" customFormat="1" x14ac:dyDescent="0.3">
      <c r="A716" s="125"/>
      <c r="B716" s="125"/>
      <c r="C716" s="125"/>
    </row>
    <row r="717" spans="1:3" s="251" customFormat="1" x14ac:dyDescent="0.3">
      <c r="A717" s="125"/>
      <c r="B717" s="125"/>
      <c r="C717" s="125"/>
    </row>
    <row r="718" spans="1:3" s="251" customFormat="1" x14ac:dyDescent="0.3">
      <c r="A718" s="125"/>
      <c r="B718" s="125"/>
      <c r="C718" s="125"/>
    </row>
    <row r="719" spans="1:3" s="251" customFormat="1" x14ac:dyDescent="0.3">
      <c r="A719" s="125"/>
      <c r="B719" s="125"/>
      <c r="C719" s="125"/>
    </row>
    <row r="720" spans="1:3" s="251" customFormat="1" x14ac:dyDescent="0.3">
      <c r="A720" s="125"/>
      <c r="B720" s="125"/>
      <c r="C720" s="125"/>
    </row>
    <row r="721" spans="1:3" s="251" customFormat="1" x14ac:dyDescent="0.3">
      <c r="A721" s="125"/>
      <c r="B721" s="125"/>
      <c r="C721" s="125"/>
    </row>
    <row r="722" spans="1:3" s="251" customFormat="1" x14ac:dyDescent="0.3">
      <c r="A722" s="125"/>
      <c r="B722" s="125"/>
      <c r="C722" s="125"/>
    </row>
    <row r="723" spans="1:3" s="251" customFormat="1" x14ac:dyDescent="0.3">
      <c r="A723" s="125"/>
      <c r="B723" s="125"/>
      <c r="C723" s="125"/>
    </row>
    <row r="724" spans="1:3" s="251" customFormat="1" x14ac:dyDescent="0.3">
      <c r="A724" s="125"/>
      <c r="B724" s="125"/>
      <c r="C724" s="125"/>
    </row>
    <row r="725" spans="1:3" s="251" customFormat="1" x14ac:dyDescent="0.3">
      <c r="A725" s="125"/>
      <c r="B725" s="125"/>
      <c r="C725" s="125"/>
    </row>
    <row r="726" spans="1:3" s="251" customFormat="1" x14ac:dyDescent="0.3">
      <c r="A726" s="125"/>
      <c r="B726" s="125"/>
      <c r="C726" s="125"/>
    </row>
    <row r="727" spans="1:3" s="251" customFormat="1" x14ac:dyDescent="0.3">
      <c r="A727" s="125"/>
      <c r="B727" s="125"/>
      <c r="C727" s="125"/>
    </row>
    <row r="728" spans="1:3" s="251" customFormat="1" x14ac:dyDescent="0.3">
      <c r="A728" s="125"/>
      <c r="B728" s="125"/>
      <c r="C728" s="125"/>
    </row>
    <row r="729" spans="1:3" s="251" customFormat="1" x14ac:dyDescent="0.3">
      <c r="A729" s="125"/>
      <c r="B729" s="125"/>
      <c r="C729" s="125"/>
    </row>
    <row r="730" spans="1:3" s="251" customFormat="1" x14ac:dyDescent="0.3">
      <c r="A730" s="125"/>
      <c r="B730" s="125"/>
      <c r="C730" s="125"/>
    </row>
    <row r="731" spans="1:3" s="251" customFormat="1" x14ac:dyDescent="0.3">
      <c r="A731" s="125"/>
      <c r="B731" s="125"/>
      <c r="C731" s="125"/>
    </row>
    <row r="732" spans="1:3" s="251" customFormat="1" x14ac:dyDescent="0.3">
      <c r="A732" s="125"/>
      <c r="B732" s="125"/>
      <c r="C732" s="125"/>
    </row>
    <row r="733" spans="1:3" s="251" customFormat="1" x14ac:dyDescent="0.3">
      <c r="A733" s="125"/>
      <c r="B733" s="125"/>
      <c r="C733" s="125"/>
    </row>
    <row r="734" spans="1:3" s="251" customFormat="1" x14ac:dyDescent="0.3">
      <c r="A734" s="125"/>
      <c r="B734" s="125"/>
      <c r="C734" s="125"/>
    </row>
    <row r="735" spans="1:3" s="251" customFormat="1" x14ac:dyDescent="0.3">
      <c r="A735" s="125"/>
      <c r="B735" s="125"/>
      <c r="C735" s="125"/>
    </row>
    <row r="736" spans="1:3" s="251" customFormat="1" x14ac:dyDescent="0.3">
      <c r="A736" s="125"/>
      <c r="B736" s="125"/>
      <c r="C736" s="125"/>
    </row>
    <row r="737" spans="1:3" s="251" customFormat="1" x14ac:dyDescent="0.3">
      <c r="A737" s="125"/>
      <c r="B737" s="125"/>
      <c r="C737" s="125"/>
    </row>
    <row r="738" spans="1:3" s="251" customFormat="1" x14ac:dyDescent="0.3">
      <c r="A738" s="125"/>
      <c r="B738" s="125"/>
      <c r="C738" s="125"/>
    </row>
    <row r="739" spans="1:3" s="251" customFormat="1" x14ac:dyDescent="0.3">
      <c r="A739" s="125"/>
      <c r="B739" s="125"/>
      <c r="C739" s="125"/>
    </row>
    <row r="740" spans="1:3" s="251" customFormat="1" x14ac:dyDescent="0.3">
      <c r="A740" s="125"/>
      <c r="B740" s="125"/>
      <c r="C740" s="125"/>
    </row>
    <row r="741" spans="1:3" s="251" customFormat="1" x14ac:dyDescent="0.3">
      <c r="A741" s="125"/>
      <c r="B741" s="125"/>
      <c r="C741" s="125"/>
    </row>
    <row r="742" spans="1:3" s="251" customFormat="1" x14ac:dyDescent="0.3">
      <c r="A742" s="125"/>
      <c r="B742" s="125"/>
      <c r="C742" s="125"/>
    </row>
    <row r="743" spans="1:3" s="251" customFormat="1" x14ac:dyDescent="0.3">
      <c r="A743" s="125"/>
      <c r="B743" s="125"/>
      <c r="C743" s="125"/>
    </row>
    <row r="744" spans="1:3" s="251" customFormat="1" x14ac:dyDescent="0.3">
      <c r="A744" s="125"/>
      <c r="B744" s="125"/>
      <c r="C744" s="125"/>
    </row>
    <row r="745" spans="1:3" s="251" customFormat="1" x14ac:dyDescent="0.3">
      <c r="A745" s="125"/>
      <c r="B745" s="125"/>
      <c r="C745" s="125"/>
    </row>
    <row r="746" spans="1:3" s="251" customFormat="1" x14ac:dyDescent="0.3">
      <c r="A746" s="125"/>
      <c r="B746" s="125"/>
      <c r="C746" s="125"/>
    </row>
    <row r="747" spans="1:3" s="251" customFormat="1" x14ac:dyDescent="0.3">
      <c r="A747" s="125"/>
      <c r="B747" s="125"/>
      <c r="C747" s="125"/>
    </row>
    <row r="748" spans="1:3" s="251" customFormat="1" x14ac:dyDescent="0.3">
      <c r="A748" s="125"/>
      <c r="B748" s="125"/>
      <c r="C748" s="125"/>
    </row>
    <row r="749" spans="1:3" s="251" customFormat="1" x14ac:dyDescent="0.3">
      <c r="A749" s="125"/>
      <c r="B749" s="125"/>
      <c r="C749" s="125"/>
    </row>
    <row r="750" spans="1:3" s="251" customFormat="1" x14ac:dyDescent="0.3">
      <c r="A750" s="125"/>
      <c r="B750" s="125"/>
      <c r="C750" s="125"/>
    </row>
    <row r="751" spans="1:3" s="251" customFormat="1" x14ac:dyDescent="0.3">
      <c r="A751" s="125"/>
      <c r="B751" s="125"/>
      <c r="C751" s="125"/>
    </row>
    <row r="752" spans="1:3" s="251" customFormat="1" x14ac:dyDescent="0.3">
      <c r="A752" s="125"/>
      <c r="B752" s="125"/>
      <c r="C752" s="125"/>
    </row>
    <row r="753" spans="1:3" s="251" customFormat="1" x14ac:dyDescent="0.3">
      <c r="A753" s="125"/>
      <c r="B753" s="125"/>
      <c r="C753" s="125"/>
    </row>
    <row r="754" spans="1:3" s="251" customFormat="1" x14ac:dyDescent="0.3">
      <c r="A754" s="125"/>
      <c r="B754" s="125"/>
      <c r="C754" s="125"/>
    </row>
    <row r="755" spans="1:3" s="251" customFormat="1" x14ac:dyDescent="0.3">
      <c r="A755" s="125"/>
      <c r="B755" s="125"/>
      <c r="C755" s="125"/>
    </row>
    <row r="756" spans="1:3" s="251" customFormat="1" x14ac:dyDescent="0.3">
      <c r="A756" s="125"/>
      <c r="B756" s="125"/>
      <c r="C756" s="125"/>
    </row>
    <row r="757" spans="1:3" s="251" customFormat="1" x14ac:dyDescent="0.3">
      <c r="A757" s="125"/>
      <c r="B757" s="125"/>
      <c r="C757" s="125"/>
    </row>
    <row r="758" spans="1:3" s="251" customFormat="1" x14ac:dyDescent="0.3">
      <c r="A758" s="125"/>
      <c r="B758" s="125"/>
      <c r="C758" s="125"/>
    </row>
    <row r="759" spans="1:3" s="251" customFormat="1" x14ac:dyDescent="0.3">
      <c r="A759" s="125"/>
      <c r="B759" s="125"/>
      <c r="C759" s="125"/>
    </row>
    <row r="760" spans="1:3" s="251" customFormat="1" x14ac:dyDescent="0.3">
      <c r="A760" s="125"/>
      <c r="B760" s="125"/>
      <c r="C760" s="125"/>
    </row>
    <row r="761" spans="1:3" s="251" customFormat="1" x14ac:dyDescent="0.3">
      <c r="A761" s="125"/>
      <c r="B761" s="125"/>
      <c r="C761" s="125"/>
    </row>
    <row r="762" spans="1:3" s="251" customFormat="1" x14ac:dyDescent="0.3">
      <c r="A762" s="125"/>
      <c r="B762" s="125"/>
      <c r="C762" s="125"/>
    </row>
    <row r="763" spans="1:3" s="251" customFormat="1" x14ac:dyDescent="0.3">
      <c r="A763" s="125"/>
      <c r="B763" s="125"/>
      <c r="C763" s="125"/>
    </row>
    <row r="764" spans="1:3" s="251" customFormat="1" x14ac:dyDescent="0.3">
      <c r="A764" s="125"/>
      <c r="B764" s="125"/>
      <c r="C764" s="125"/>
    </row>
    <row r="765" spans="1:3" s="251" customFormat="1" x14ac:dyDescent="0.3">
      <c r="A765" s="125"/>
      <c r="B765" s="125"/>
      <c r="C765" s="125"/>
    </row>
    <row r="766" spans="1:3" s="251" customFormat="1" x14ac:dyDescent="0.3">
      <c r="A766" s="125"/>
      <c r="B766" s="125"/>
      <c r="C766" s="125"/>
    </row>
    <row r="767" spans="1:3" s="251" customFormat="1" x14ac:dyDescent="0.3">
      <c r="A767" s="125"/>
      <c r="B767" s="125"/>
      <c r="C767" s="125"/>
    </row>
    <row r="768" spans="1:3" s="251" customFormat="1" x14ac:dyDescent="0.3">
      <c r="A768" s="125"/>
      <c r="B768" s="125"/>
      <c r="C768" s="125"/>
    </row>
    <row r="769" spans="1:3" s="251" customFormat="1" x14ac:dyDescent="0.3">
      <c r="A769" s="125"/>
      <c r="B769" s="125"/>
      <c r="C769" s="125"/>
    </row>
    <row r="770" spans="1:3" s="251" customFormat="1" x14ac:dyDescent="0.3">
      <c r="A770" s="125"/>
      <c r="B770" s="125"/>
      <c r="C770" s="125"/>
    </row>
    <row r="771" spans="1:3" s="251" customFormat="1" x14ac:dyDescent="0.3">
      <c r="A771" s="125"/>
      <c r="B771" s="125"/>
      <c r="C771" s="125"/>
    </row>
    <row r="772" spans="1:3" s="251" customFormat="1" x14ac:dyDescent="0.3">
      <c r="A772" s="125"/>
      <c r="B772" s="125"/>
      <c r="C772" s="125"/>
    </row>
    <row r="773" spans="1:3" s="251" customFormat="1" x14ac:dyDescent="0.3">
      <c r="A773" s="125"/>
      <c r="B773" s="125"/>
      <c r="C773" s="125"/>
    </row>
    <row r="774" spans="1:3" s="251" customFormat="1" x14ac:dyDescent="0.3">
      <c r="A774" s="125"/>
      <c r="B774" s="125"/>
      <c r="C774" s="125"/>
    </row>
    <row r="775" spans="1:3" s="251" customFormat="1" x14ac:dyDescent="0.3">
      <c r="A775" s="125"/>
      <c r="B775" s="125"/>
      <c r="C775" s="125"/>
    </row>
    <row r="776" spans="1:3" s="251" customFormat="1" x14ac:dyDescent="0.3">
      <c r="A776" s="125"/>
      <c r="B776" s="125"/>
      <c r="C776" s="125"/>
    </row>
    <row r="777" spans="1:3" s="251" customFormat="1" x14ac:dyDescent="0.3">
      <c r="A777" s="125"/>
      <c r="B777" s="125"/>
      <c r="C777" s="125"/>
    </row>
    <row r="778" spans="1:3" s="251" customFormat="1" x14ac:dyDescent="0.3">
      <c r="A778" s="125"/>
      <c r="B778" s="125"/>
      <c r="C778" s="125"/>
    </row>
    <row r="779" spans="1:3" s="251" customFormat="1" x14ac:dyDescent="0.3">
      <c r="A779" s="125"/>
      <c r="B779" s="125"/>
      <c r="C779" s="125"/>
    </row>
    <row r="780" spans="1:3" s="251" customFormat="1" x14ac:dyDescent="0.3">
      <c r="A780" s="125"/>
      <c r="B780" s="125"/>
      <c r="C780" s="125"/>
    </row>
    <row r="781" spans="1:3" s="251" customFormat="1" x14ac:dyDescent="0.3">
      <c r="A781" s="125"/>
      <c r="B781" s="125"/>
      <c r="C781" s="125"/>
    </row>
    <row r="782" spans="1:3" s="251" customFormat="1" x14ac:dyDescent="0.3">
      <c r="A782" s="125"/>
      <c r="B782" s="125"/>
      <c r="C782" s="125"/>
    </row>
    <row r="783" spans="1:3" s="251" customFormat="1" x14ac:dyDescent="0.3">
      <c r="A783" s="125"/>
      <c r="B783" s="125"/>
      <c r="C783" s="125"/>
    </row>
    <row r="784" spans="1:3" s="251" customFormat="1" x14ac:dyDescent="0.3">
      <c r="A784" s="125"/>
      <c r="B784" s="125"/>
      <c r="C784" s="125"/>
    </row>
    <row r="785" spans="1:3" s="251" customFormat="1" x14ac:dyDescent="0.3">
      <c r="A785" s="125"/>
      <c r="B785" s="125"/>
      <c r="C785" s="125"/>
    </row>
    <row r="786" spans="1:3" s="251" customFormat="1" x14ac:dyDescent="0.3">
      <c r="A786" s="125"/>
      <c r="B786" s="125"/>
      <c r="C786" s="125"/>
    </row>
    <row r="787" spans="1:3" s="251" customFormat="1" x14ac:dyDescent="0.3">
      <c r="A787" s="125"/>
      <c r="B787" s="125"/>
      <c r="C787" s="125"/>
    </row>
    <row r="788" spans="1:3" s="251" customFormat="1" x14ac:dyDescent="0.3">
      <c r="A788" s="125"/>
      <c r="B788" s="125"/>
      <c r="C788" s="125"/>
    </row>
    <row r="789" spans="1:3" s="251" customFormat="1" x14ac:dyDescent="0.3">
      <c r="A789" s="125"/>
      <c r="B789" s="125"/>
      <c r="C789" s="125"/>
    </row>
    <row r="790" spans="1:3" s="251" customFormat="1" x14ac:dyDescent="0.3">
      <c r="A790" s="125"/>
      <c r="B790" s="125"/>
      <c r="C790" s="125"/>
    </row>
    <row r="791" spans="1:3" s="251" customFormat="1" x14ac:dyDescent="0.3">
      <c r="A791" s="125"/>
      <c r="B791" s="125"/>
      <c r="C791" s="125"/>
    </row>
    <row r="792" spans="1:3" s="251" customFormat="1" x14ac:dyDescent="0.3">
      <c r="A792" s="125"/>
      <c r="B792" s="125"/>
      <c r="C792" s="125"/>
    </row>
    <row r="793" spans="1:3" s="251" customFormat="1" x14ac:dyDescent="0.3">
      <c r="A793" s="125"/>
      <c r="B793" s="125"/>
      <c r="C793" s="125"/>
    </row>
    <row r="794" spans="1:3" s="251" customFormat="1" x14ac:dyDescent="0.3">
      <c r="A794" s="125"/>
      <c r="B794" s="125"/>
      <c r="C794" s="125"/>
    </row>
    <row r="795" spans="1:3" s="251" customFormat="1" x14ac:dyDescent="0.3">
      <c r="A795" s="125"/>
      <c r="B795" s="125"/>
      <c r="C795" s="125"/>
    </row>
    <row r="796" spans="1:3" s="251" customFormat="1" x14ac:dyDescent="0.3">
      <c r="A796" s="125"/>
      <c r="B796" s="125"/>
      <c r="C796" s="125"/>
    </row>
    <row r="797" spans="1:3" s="251" customFormat="1" x14ac:dyDescent="0.3">
      <c r="A797" s="125"/>
      <c r="B797" s="125"/>
      <c r="C797" s="125"/>
    </row>
    <row r="798" spans="1:3" s="251" customFormat="1" x14ac:dyDescent="0.3">
      <c r="A798" s="125"/>
      <c r="B798" s="125"/>
      <c r="C798" s="125"/>
    </row>
    <row r="799" spans="1:3" s="251" customFormat="1" x14ac:dyDescent="0.3">
      <c r="A799" s="125"/>
      <c r="B799" s="125"/>
      <c r="C799" s="125"/>
    </row>
    <row r="800" spans="1:3" s="251" customFormat="1" x14ac:dyDescent="0.3">
      <c r="A800" s="125"/>
      <c r="B800" s="125"/>
      <c r="C800" s="125"/>
    </row>
    <row r="801" spans="1:3" s="251" customFormat="1" x14ac:dyDescent="0.3">
      <c r="A801" s="125"/>
      <c r="B801" s="125"/>
      <c r="C801" s="125"/>
    </row>
    <row r="802" spans="1:3" s="251" customFormat="1" x14ac:dyDescent="0.3">
      <c r="A802" s="125"/>
      <c r="B802" s="125"/>
      <c r="C802" s="125"/>
    </row>
    <row r="803" spans="1:3" s="251" customFormat="1" x14ac:dyDescent="0.3">
      <c r="A803" s="125"/>
      <c r="B803" s="125"/>
      <c r="C803" s="125"/>
    </row>
    <row r="804" spans="1:3" s="251" customFormat="1" x14ac:dyDescent="0.3">
      <c r="A804" s="125"/>
      <c r="B804" s="125"/>
      <c r="C804" s="125"/>
    </row>
    <row r="805" spans="1:3" s="251" customFormat="1" x14ac:dyDescent="0.3">
      <c r="A805" s="125"/>
      <c r="B805" s="125"/>
      <c r="C805" s="125"/>
    </row>
    <row r="806" spans="1:3" s="251" customFormat="1" x14ac:dyDescent="0.3">
      <c r="A806" s="125"/>
      <c r="B806" s="125"/>
      <c r="C806" s="125"/>
    </row>
    <row r="807" spans="1:3" s="251" customFormat="1" x14ac:dyDescent="0.3">
      <c r="A807" s="125"/>
      <c r="B807" s="125"/>
      <c r="C807" s="125"/>
    </row>
    <row r="808" spans="1:3" s="251" customFormat="1" x14ac:dyDescent="0.3">
      <c r="A808" s="125"/>
      <c r="B808" s="125"/>
      <c r="C808" s="125"/>
    </row>
    <row r="809" spans="1:3" s="251" customFormat="1" x14ac:dyDescent="0.3">
      <c r="A809" s="125"/>
      <c r="B809" s="125"/>
      <c r="C809" s="125"/>
    </row>
    <row r="810" spans="1:3" s="251" customFormat="1" x14ac:dyDescent="0.3">
      <c r="A810" s="125"/>
      <c r="B810" s="125"/>
      <c r="C810" s="125"/>
    </row>
    <row r="811" spans="1:3" s="251" customFormat="1" x14ac:dyDescent="0.3">
      <c r="A811" s="125"/>
      <c r="B811" s="125"/>
      <c r="C811" s="125"/>
    </row>
    <row r="812" spans="1:3" s="251" customFormat="1" x14ac:dyDescent="0.3">
      <c r="A812" s="125"/>
      <c r="B812" s="125"/>
      <c r="C812" s="125"/>
    </row>
    <row r="813" spans="1:3" s="251" customFormat="1" x14ac:dyDescent="0.3">
      <c r="A813" s="125"/>
      <c r="B813" s="125"/>
      <c r="C813" s="125"/>
    </row>
    <row r="814" spans="1:3" s="251" customFormat="1" x14ac:dyDescent="0.3">
      <c r="A814" s="125"/>
      <c r="B814" s="125"/>
      <c r="C814" s="125"/>
    </row>
    <row r="815" spans="1:3" s="251" customFormat="1" x14ac:dyDescent="0.3">
      <c r="A815" s="125"/>
      <c r="B815" s="125"/>
      <c r="C815" s="125"/>
    </row>
    <row r="816" spans="1:3" s="251" customFormat="1" x14ac:dyDescent="0.3">
      <c r="A816" s="125"/>
      <c r="B816" s="125"/>
      <c r="C816" s="125"/>
    </row>
    <row r="817" spans="1:3" s="251" customFormat="1" x14ac:dyDescent="0.3">
      <c r="A817" s="125"/>
      <c r="B817" s="125"/>
      <c r="C817" s="125"/>
    </row>
    <row r="818" spans="1:3" s="251" customFormat="1" x14ac:dyDescent="0.3">
      <c r="A818" s="125"/>
      <c r="B818" s="125"/>
      <c r="C818" s="125"/>
    </row>
    <row r="819" spans="1:3" s="251" customFormat="1" x14ac:dyDescent="0.3">
      <c r="A819" s="125"/>
      <c r="B819" s="125"/>
      <c r="C819" s="125"/>
    </row>
    <row r="820" spans="1:3" s="251" customFormat="1" x14ac:dyDescent="0.3">
      <c r="A820" s="125"/>
      <c r="B820" s="125"/>
      <c r="C820" s="125"/>
    </row>
    <row r="821" spans="1:3" s="251" customFormat="1" x14ac:dyDescent="0.3">
      <c r="A821" s="125"/>
      <c r="B821" s="125"/>
      <c r="C821" s="125"/>
    </row>
    <row r="822" spans="1:3" s="251" customFormat="1" x14ac:dyDescent="0.3">
      <c r="A822" s="125"/>
      <c r="B822" s="125"/>
      <c r="C822" s="125"/>
    </row>
    <row r="823" spans="1:3" s="251" customFormat="1" x14ac:dyDescent="0.3">
      <c r="A823" s="125"/>
      <c r="B823" s="125"/>
      <c r="C823" s="125"/>
    </row>
    <row r="824" spans="1:3" s="251" customFormat="1" x14ac:dyDescent="0.3">
      <c r="A824" s="125"/>
      <c r="B824" s="125"/>
      <c r="C824" s="125"/>
    </row>
    <row r="825" spans="1:3" s="251" customFormat="1" x14ac:dyDescent="0.3">
      <c r="A825" s="125"/>
      <c r="B825" s="125"/>
      <c r="C825" s="125"/>
    </row>
    <row r="826" spans="1:3" s="251" customFormat="1" x14ac:dyDescent="0.3">
      <c r="A826" s="125"/>
      <c r="B826" s="125"/>
      <c r="C826" s="125"/>
    </row>
    <row r="827" spans="1:3" s="251" customFormat="1" x14ac:dyDescent="0.3">
      <c r="A827" s="125"/>
      <c r="B827" s="125"/>
      <c r="C827" s="125"/>
    </row>
    <row r="828" spans="1:3" s="251" customFormat="1" x14ac:dyDescent="0.3">
      <c r="A828" s="125"/>
      <c r="B828" s="125"/>
      <c r="C828" s="125"/>
    </row>
    <row r="829" spans="1:3" s="251" customFormat="1" x14ac:dyDescent="0.3">
      <c r="A829" s="125"/>
      <c r="B829" s="125"/>
      <c r="C829" s="125"/>
    </row>
    <row r="830" spans="1:3" s="251" customFormat="1" x14ac:dyDescent="0.3">
      <c r="A830" s="125"/>
      <c r="B830" s="125"/>
      <c r="C830" s="125"/>
    </row>
    <row r="831" spans="1:3" s="251" customFormat="1" x14ac:dyDescent="0.3">
      <c r="A831" s="125"/>
      <c r="B831" s="125"/>
      <c r="C831" s="125"/>
    </row>
    <row r="832" spans="1:3" s="251" customFormat="1" x14ac:dyDescent="0.3">
      <c r="A832" s="125"/>
      <c r="B832" s="125"/>
      <c r="C832" s="125"/>
    </row>
    <row r="833" spans="1:3" s="251" customFormat="1" x14ac:dyDescent="0.3">
      <c r="A833" s="125"/>
      <c r="B833" s="125"/>
      <c r="C833" s="125"/>
    </row>
    <row r="834" spans="1:3" s="251" customFormat="1" x14ac:dyDescent="0.3">
      <c r="A834" s="125"/>
      <c r="B834" s="125"/>
      <c r="C834" s="125"/>
    </row>
    <row r="835" spans="1:3" s="251" customFormat="1" x14ac:dyDescent="0.3">
      <c r="A835" s="125"/>
      <c r="B835" s="125"/>
      <c r="C835" s="125"/>
    </row>
    <row r="836" spans="1:3" x14ac:dyDescent="0.3">
      <c r="A836" s="3"/>
      <c r="B836" s="3"/>
      <c r="C836" s="3"/>
    </row>
    <row r="837" spans="1:3" x14ac:dyDescent="0.3">
      <c r="A837" s="3"/>
      <c r="B837" s="3"/>
      <c r="C837" s="3"/>
    </row>
    <row r="838" spans="1:3" x14ac:dyDescent="0.3">
      <c r="A838" s="3"/>
      <c r="B838" s="3"/>
      <c r="C838" s="3"/>
    </row>
    <row r="839" spans="1:3" x14ac:dyDescent="0.3">
      <c r="A839" s="3"/>
      <c r="B839" s="3"/>
      <c r="C839" s="3"/>
    </row>
    <row r="840" spans="1:3" x14ac:dyDescent="0.3">
      <c r="A840" s="3"/>
      <c r="B840" s="3"/>
      <c r="C840" s="3"/>
    </row>
    <row r="841" spans="1:3" x14ac:dyDescent="0.3">
      <c r="A841" s="3"/>
      <c r="B841" s="3"/>
      <c r="C841" s="3"/>
    </row>
    <row r="842" spans="1:3" x14ac:dyDescent="0.3">
      <c r="A842" s="3"/>
      <c r="B842" s="3"/>
      <c r="C842" s="3"/>
    </row>
    <row r="843" spans="1:3" x14ac:dyDescent="0.3">
      <c r="A843" s="3"/>
      <c r="B843" s="3"/>
      <c r="C843" s="3"/>
    </row>
    <row r="844" spans="1:3" x14ac:dyDescent="0.3">
      <c r="A844" s="3"/>
      <c r="B844" s="3"/>
      <c r="C844" s="3"/>
    </row>
    <row r="845" spans="1:3" x14ac:dyDescent="0.3">
      <c r="A845" s="3"/>
      <c r="B845" s="3"/>
      <c r="C845" s="3"/>
    </row>
    <row r="846" spans="1:3" x14ac:dyDescent="0.3">
      <c r="A846" s="3"/>
      <c r="B846" s="3"/>
      <c r="C846" s="3"/>
    </row>
    <row r="847" spans="1:3" x14ac:dyDescent="0.3">
      <c r="A847" s="3"/>
      <c r="B847" s="3"/>
      <c r="C847" s="3"/>
    </row>
    <row r="848" spans="1:3" x14ac:dyDescent="0.3">
      <c r="A848" s="3"/>
      <c r="B848" s="3"/>
      <c r="C848" s="3"/>
    </row>
    <row r="849" spans="1:3" x14ac:dyDescent="0.3">
      <c r="A849" s="3"/>
      <c r="B849" s="3"/>
      <c r="C849" s="3"/>
    </row>
    <row r="850" spans="1:3" x14ac:dyDescent="0.3">
      <c r="A850" s="3"/>
      <c r="B850" s="3"/>
      <c r="C850" s="3"/>
    </row>
    <row r="851" spans="1:3" x14ac:dyDescent="0.3">
      <c r="A851" s="3"/>
      <c r="B851" s="3"/>
      <c r="C851" s="3"/>
    </row>
    <row r="852" spans="1:3" x14ac:dyDescent="0.3">
      <c r="A852" s="3"/>
      <c r="B852" s="3"/>
      <c r="C852" s="3"/>
    </row>
    <row r="853" spans="1:3" x14ac:dyDescent="0.3">
      <c r="A853" s="3"/>
      <c r="B853" s="3"/>
      <c r="C853" s="3"/>
    </row>
    <row r="854" spans="1:3" x14ac:dyDescent="0.3">
      <c r="A854" s="3"/>
      <c r="B854" s="3"/>
      <c r="C854" s="3"/>
    </row>
    <row r="855" spans="1:3" x14ac:dyDescent="0.3">
      <c r="A855" s="3"/>
      <c r="B855" s="3"/>
      <c r="C855" s="3"/>
    </row>
    <row r="856" spans="1:3" x14ac:dyDescent="0.3">
      <c r="A856" s="3"/>
      <c r="B856" s="3"/>
      <c r="C856" s="3"/>
    </row>
    <row r="857" spans="1:3" x14ac:dyDescent="0.3">
      <c r="A857" s="3"/>
      <c r="B857" s="3"/>
      <c r="C857" s="3"/>
    </row>
    <row r="858" spans="1:3" x14ac:dyDescent="0.3">
      <c r="A858" s="3"/>
      <c r="B858" s="3"/>
      <c r="C858" s="3"/>
    </row>
    <row r="859" spans="1:3" x14ac:dyDescent="0.3">
      <c r="A859" s="3"/>
      <c r="B859" s="3"/>
      <c r="C859" s="3"/>
    </row>
    <row r="860" spans="1:3" x14ac:dyDescent="0.3">
      <c r="A860" s="3"/>
      <c r="B860" s="3"/>
      <c r="C860" s="3"/>
    </row>
    <row r="861" spans="1:3" x14ac:dyDescent="0.3">
      <c r="A861" s="3"/>
      <c r="B861" s="3"/>
      <c r="C861" s="3"/>
    </row>
    <row r="862" spans="1:3" x14ac:dyDescent="0.3">
      <c r="A862" s="3"/>
      <c r="B862" s="3"/>
      <c r="C862" s="3"/>
    </row>
    <row r="863" spans="1:3" x14ac:dyDescent="0.3">
      <c r="A863" s="3"/>
      <c r="B863" s="3"/>
      <c r="C863" s="3"/>
    </row>
    <row r="864" spans="1:3" x14ac:dyDescent="0.3">
      <c r="A864" s="3"/>
      <c r="B864" s="3"/>
      <c r="C864" s="3"/>
    </row>
    <row r="865" spans="1:3" x14ac:dyDescent="0.3">
      <c r="A865" s="3"/>
      <c r="B865" s="3"/>
      <c r="C865" s="3"/>
    </row>
    <row r="866" spans="1:3" x14ac:dyDescent="0.3">
      <c r="A866" s="3"/>
      <c r="B866" s="3"/>
      <c r="C866" s="3"/>
    </row>
    <row r="867" spans="1:3" x14ac:dyDescent="0.3">
      <c r="A867" s="3"/>
      <c r="B867" s="3"/>
      <c r="C867" s="3"/>
    </row>
    <row r="868" spans="1:3" x14ac:dyDescent="0.3">
      <c r="A868" s="3"/>
      <c r="B868" s="3"/>
      <c r="C868" s="3"/>
    </row>
    <row r="869" spans="1:3" x14ac:dyDescent="0.3">
      <c r="A869" s="3"/>
      <c r="B869" s="3"/>
      <c r="C869" s="3"/>
    </row>
    <row r="870" spans="1:3" x14ac:dyDescent="0.3">
      <c r="A870" s="3"/>
      <c r="B870" s="3"/>
      <c r="C870" s="3"/>
    </row>
    <row r="871" spans="1:3" x14ac:dyDescent="0.3">
      <c r="A871" s="3"/>
      <c r="B871" s="3"/>
      <c r="C871" s="3"/>
    </row>
    <row r="872" spans="1:3" x14ac:dyDescent="0.3">
      <c r="A872" s="3"/>
      <c r="B872" s="3"/>
      <c r="C872" s="3"/>
    </row>
    <row r="873" spans="1:3" x14ac:dyDescent="0.3">
      <c r="A873" s="3"/>
      <c r="B873" s="3"/>
      <c r="C873" s="3"/>
    </row>
    <row r="874" spans="1:3" x14ac:dyDescent="0.3">
      <c r="A874" s="3"/>
      <c r="B874" s="3"/>
      <c r="C874" s="3"/>
    </row>
    <row r="875" spans="1:3" x14ac:dyDescent="0.3">
      <c r="A875" s="3"/>
      <c r="B875" s="3"/>
      <c r="C875" s="3"/>
    </row>
    <row r="876" spans="1:3" x14ac:dyDescent="0.3">
      <c r="A876" s="3"/>
      <c r="B876" s="3"/>
      <c r="C876" s="3"/>
    </row>
    <row r="877" spans="1:3" x14ac:dyDescent="0.3">
      <c r="A877" s="3"/>
      <c r="B877" s="3"/>
      <c r="C877" s="3"/>
    </row>
    <row r="878" spans="1:3" x14ac:dyDescent="0.3">
      <c r="A878" s="3"/>
      <c r="B878" s="3"/>
      <c r="C878" s="3"/>
    </row>
    <row r="879" spans="1:3" x14ac:dyDescent="0.3">
      <c r="A879" s="3"/>
      <c r="B879" s="3"/>
      <c r="C879" s="3"/>
    </row>
    <row r="880" spans="1:3" x14ac:dyDescent="0.3">
      <c r="A880" s="3"/>
      <c r="B880" s="3"/>
      <c r="C880" s="3"/>
    </row>
    <row r="881" spans="1:3" x14ac:dyDescent="0.3">
      <c r="A881" s="3"/>
      <c r="B881" s="3"/>
      <c r="C881" s="3"/>
    </row>
    <row r="882" spans="1:3" x14ac:dyDescent="0.3">
      <c r="A882" s="3"/>
      <c r="B882" s="3"/>
      <c r="C882" s="3"/>
    </row>
    <row r="883" spans="1:3" x14ac:dyDescent="0.3">
      <c r="A883" s="3"/>
      <c r="B883" s="3"/>
      <c r="C883" s="3"/>
    </row>
    <row r="884" spans="1:3" x14ac:dyDescent="0.3">
      <c r="A884" s="3"/>
      <c r="B884" s="3"/>
      <c r="C884" s="3"/>
    </row>
    <row r="885" spans="1:3" x14ac:dyDescent="0.3">
      <c r="A885" s="3"/>
      <c r="B885" s="3"/>
      <c r="C885" s="3"/>
    </row>
    <row r="886" spans="1:3" x14ac:dyDescent="0.3">
      <c r="A886" s="3"/>
      <c r="B886" s="3"/>
      <c r="C886" s="3"/>
    </row>
    <row r="887" spans="1:3" x14ac:dyDescent="0.3">
      <c r="A887" s="3"/>
      <c r="B887" s="3"/>
      <c r="C887" s="3"/>
    </row>
    <row r="888" spans="1:3" x14ac:dyDescent="0.3">
      <c r="A888" s="3"/>
      <c r="B888" s="3"/>
      <c r="C888" s="3"/>
    </row>
    <row r="889" spans="1:3" x14ac:dyDescent="0.3">
      <c r="A889" s="3"/>
      <c r="B889" s="3"/>
      <c r="C889" s="3"/>
    </row>
    <row r="890" spans="1:3" x14ac:dyDescent="0.3">
      <c r="A890" s="3"/>
      <c r="B890" s="3"/>
      <c r="C890" s="3"/>
    </row>
    <row r="891" spans="1:3" x14ac:dyDescent="0.3">
      <c r="A891" s="3"/>
      <c r="B891" s="3"/>
      <c r="C891" s="3"/>
    </row>
    <row r="892" spans="1:3" x14ac:dyDescent="0.3">
      <c r="A892" s="3"/>
      <c r="B892" s="3"/>
      <c r="C892" s="3"/>
    </row>
    <row r="893" spans="1:3" x14ac:dyDescent="0.3">
      <c r="A893" s="3"/>
      <c r="B893" s="3"/>
      <c r="C893" s="3"/>
    </row>
    <row r="894" spans="1:3" x14ac:dyDescent="0.3">
      <c r="A894" s="3"/>
      <c r="B894" s="3"/>
      <c r="C894" s="3"/>
    </row>
    <row r="895" spans="1:3" x14ac:dyDescent="0.3">
      <c r="A895" s="3"/>
      <c r="B895" s="3"/>
      <c r="C895" s="3"/>
    </row>
    <row r="896" spans="1:3" x14ac:dyDescent="0.3">
      <c r="A896" s="3"/>
      <c r="B896" s="3"/>
      <c r="C896" s="3"/>
    </row>
    <row r="897" spans="1:3" x14ac:dyDescent="0.3">
      <c r="A897" s="3"/>
      <c r="B897" s="3"/>
      <c r="C897" s="3"/>
    </row>
    <row r="898" spans="1:3" x14ac:dyDescent="0.3">
      <c r="A898" s="3"/>
      <c r="B898" s="3"/>
      <c r="C898" s="3"/>
    </row>
    <row r="899" spans="1:3" x14ac:dyDescent="0.3">
      <c r="A899" s="3"/>
      <c r="B899" s="3"/>
      <c r="C899" s="3"/>
    </row>
    <row r="900" spans="1:3" x14ac:dyDescent="0.3">
      <c r="A900" s="3"/>
      <c r="B900" s="3"/>
      <c r="C900" s="3"/>
    </row>
    <row r="901" spans="1:3" x14ac:dyDescent="0.3">
      <c r="A901" s="3"/>
      <c r="B901" s="3"/>
      <c r="C901" s="3"/>
    </row>
    <row r="902" spans="1:3" x14ac:dyDescent="0.3">
      <c r="A902" s="3"/>
      <c r="B902" s="3"/>
      <c r="C902" s="3"/>
    </row>
    <row r="903" spans="1:3" x14ac:dyDescent="0.3">
      <c r="A903" s="3"/>
      <c r="B903" s="3"/>
      <c r="C903" s="3"/>
    </row>
    <row r="904" spans="1:3" x14ac:dyDescent="0.3">
      <c r="A904" s="3"/>
      <c r="B904" s="3"/>
      <c r="C904" s="3"/>
    </row>
    <row r="905" spans="1:3" x14ac:dyDescent="0.3">
      <c r="A905" s="3"/>
      <c r="B905" s="3"/>
      <c r="C905" s="3"/>
    </row>
    <row r="906" spans="1:3" x14ac:dyDescent="0.3">
      <c r="A906" s="3"/>
      <c r="B906" s="3"/>
      <c r="C906" s="3"/>
    </row>
    <row r="907" spans="1:3" x14ac:dyDescent="0.3">
      <c r="A907" s="3"/>
      <c r="B907" s="3"/>
      <c r="C907" s="3"/>
    </row>
    <row r="908" spans="1:3" x14ac:dyDescent="0.3">
      <c r="A908" s="3"/>
      <c r="B908" s="3"/>
      <c r="C908" s="3"/>
    </row>
    <row r="909" spans="1:3" x14ac:dyDescent="0.3">
      <c r="A909" s="3"/>
      <c r="B909" s="3"/>
      <c r="C909" s="3"/>
    </row>
    <row r="910" spans="1:3" x14ac:dyDescent="0.3">
      <c r="A910" s="3"/>
      <c r="B910" s="3"/>
      <c r="C910" s="3"/>
    </row>
    <row r="911" spans="1:3" x14ac:dyDescent="0.3">
      <c r="A911" s="3"/>
      <c r="B911" s="3"/>
      <c r="C911" s="3"/>
    </row>
    <row r="912" spans="1:3" x14ac:dyDescent="0.3">
      <c r="A912" s="3"/>
      <c r="B912" s="3"/>
      <c r="C912" s="3"/>
    </row>
    <row r="913" spans="1:3" x14ac:dyDescent="0.3">
      <c r="A913" s="3"/>
      <c r="B913" s="3"/>
      <c r="C913" s="3"/>
    </row>
    <row r="914" spans="1:3" x14ac:dyDescent="0.3">
      <c r="A914" s="3"/>
      <c r="B914" s="3"/>
      <c r="C914" s="3"/>
    </row>
    <row r="915" spans="1:3" x14ac:dyDescent="0.3">
      <c r="A915" s="3"/>
      <c r="B915" s="3"/>
      <c r="C915" s="3"/>
    </row>
    <row r="916" spans="1:3" x14ac:dyDescent="0.3">
      <c r="A916" s="3"/>
      <c r="B916" s="3"/>
      <c r="C916" s="3"/>
    </row>
    <row r="917" spans="1:3" x14ac:dyDescent="0.3">
      <c r="A917" s="3"/>
      <c r="B917" s="3"/>
      <c r="C917" s="3"/>
    </row>
    <row r="918" spans="1:3" x14ac:dyDescent="0.3">
      <c r="A918" s="3"/>
      <c r="B918" s="3"/>
      <c r="C918" s="3"/>
    </row>
    <row r="919" spans="1:3" x14ac:dyDescent="0.3">
      <c r="A919" s="3"/>
      <c r="B919" s="3"/>
      <c r="C919" s="3"/>
    </row>
    <row r="920" spans="1:3" x14ac:dyDescent="0.3">
      <c r="A920" s="3"/>
      <c r="B920" s="3"/>
      <c r="C920" s="3"/>
    </row>
    <row r="921" spans="1:3" x14ac:dyDescent="0.3">
      <c r="A921" s="3"/>
      <c r="B921" s="3"/>
      <c r="C921" s="3"/>
    </row>
    <row r="922" spans="1:3" x14ac:dyDescent="0.3">
      <c r="A922" s="3"/>
      <c r="B922" s="3"/>
      <c r="C922" s="3"/>
    </row>
    <row r="923" spans="1:3" x14ac:dyDescent="0.3">
      <c r="A923" s="3"/>
      <c r="B923" s="3"/>
      <c r="C923" s="3"/>
    </row>
    <row r="924" spans="1:3" x14ac:dyDescent="0.3">
      <c r="A924" s="3"/>
      <c r="B924" s="3"/>
      <c r="C924" s="3"/>
    </row>
    <row r="925" spans="1:3" x14ac:dyDescent="0.3">
      <c r="A925" s="3"/>
      <c r="B925" s="3"/>
      <c r="C925" s="3"/>
    </row>
    <row r="926" spans="1:3" x14ac:dyDescent="0.3">
      <c r="A926" s="3"/>
      <c r="B926" s="3"/>
      <c r="C926" s="3"/>
    </row>
    <row r="927" spans="1:3" x14ac:dyDescent="0.3">
      <c r="A927" s="3"/>
      <c r="B927" s="3"/>
      <c r="C927" s="3"/>
    </row>
    <row r="928" spans="1:3" x14ac:dyDescent="0.3">
      <c r="A928" s="3"/>
      <c r="B928" s="3"/>
      <c r="C928" s="3"/>
    </row>
    <row r="929" spans="1:3" x14ac:dyDescent="0.3">
      <c r="A929" s="3"/>
      <c r="B929" s="3"/>
      <c r="C929" s="3"/>
    </row>
    <row r="930" spans="1:3" x14ac:dyDescent="0.3">
      <c r="A930" s="3"/>
      <c r="B930" s="3"/>
      <c r="C930" s="3"/>
    </row>
    <row r="931" spans="1:3" x14ac:dyDescent="0.3">
      <c r="A931" s="3"/>
      <c r="B931" s="3"/>
      <c r="C931" s="3"/>
    </row>
    <row r="932" spans="1:3" x14ac:dyDescent="0.3">
      <c r="A932" s="3"/>
      <c r="B932" s="3"/>
      <c r="C932" s="3"/>
    </row>
    <row r="933" spans="1:3" x14ac:dyDescent="0.3">
      <c r="A933" s="3"/>
      <c r="B933" s="3"/>
      <c r="C933" s="3"/>
    </row>
    <row r="934" spans="1:3" x14ac:dyDescent="0.3">
      <c r="A934" s="3"/>
      <c r="B934" s="3"/>
      <c r="C934" s="3"/>
    </row>
    <row r="935" spans="1:3" x14ac:dyDescent="0.3">
      <c r="A935" s="3"/>
      <c r="B935" s="3"/>
      <c r="C935" s="3"/>
    </row>
    <row r="936" spans="1:3" x14ac:dyDescent="0.3">
      <c r="A936" s="3"/>
      <c r="B936" s="3"/>
      <c r="C936" s="3"/>
    </row>
    <row r="937" spans="1:3" x14ac:dyDescent="0.3">
      <c r="A937" s="3"/>
      <c r="B937" s="3"/>
      <c r="C937" s="3"/>
    </row>
    <row r="938" spans="1:3" x14ac:dyDescent="0.3">
      <c r="A938" s="3"/>
      <c r="B938" s="3"/>
      <c r="C938" s="3"/>
    </row>
    <row r="939" spans="1:3" x14ac:dyDescent="0.3">
      <c r="A939" s="3"/>
      <c r="B939" s="3"/>
      <c r="C939" s="3"/>
    </row>
    <row r="940" spans="1:3" x14ac:dyDescent="0.3">
      <c r="A940" s="3"/>
      <c r="B940" s="3"/>
      <c r="C940" s="3"/>
    </row>
    <row r="941" spans="1:3" x14ac:dyDescent="0.3">
      <c r="A941" s="3"/>
      <c r="B941" s="3"/>
      <c r="C941" s="3"/>
    </row>
    <row r="942" spans="1:3" x14ac:dyDescent="0.3">
      <c r="A942" s="3"/>
      <c r="B942" s="3"/>
      <c r="C942" s="3"/>
    </row>
    <row r="943" spans="1:3" x14ac:dyDescent="0.3">
      <c r="A943" s="3"/>
      <c r="B943" s="3"/>
      <c r="C943" s="3"/>
    </row>
    <row r="944" spans="1:3" x14ac:dyDescent="0.3">
      <c r="A944" s="3"/>
      <c r="B944" s="3"/>
      <c r="C944" s="3"/>
    </row>
    <row r="945" spans="1:3" x14ac:dyDescent="0.3">
      <c r="A945" s="3"/>
      <c r="B945" s="3"/>
      <c r="C945" s="3"/>
    </row>
    <row r="946" spans="1:3" x14ac:dyDescent="0.3">
      <c r="A946" s="3"/>
      <c r="B946" s="3"/>
      <c r="C946" s="3"/>
    </row>
    <row r="947" spans="1:3" x14ac:dyDescent="0.3">
      <c r="A947" s="3"/>
      <c r="B947" s="3"/>
      <c r="C947" s="3"/>
    </row>
    <row r="948" spans="1:3" x14ac:dyDescent="0.3">
      <c r="A948" s="3"/>
      <c r="B948" s="3"/>
      <c r="C948" s="3"/>
    </row>
    <row r="949" spans="1:3" x14ac:dyDescent="0.3">
      <c r="A949" s="3"/>
      <c r="B949" s="3"/>
      <c r="C949" s="3"/>
    </row>
    <row r="950" spans="1:3" x14ac:dyDescent="0.3">
      <c r="A950" s="3"/>
      <c r="B950" s="3"/>
      <c r="C950" s="3"/>
    </row>
    <row r="951" spans="1:3" x14ac:dyDescent="0.3">
      <c r="A951" s="3"/>
      <c r="B951" s="3"/>
      <c r="C951" s="3"/>
    </row>
    <row r="952" spans="1:3" x14ac:dyDescent="0.3">
      <c r="A952" s="3"/>
      <c r="B952" s="3"/>
      <c r="C952" s="3"/>
    </row>
    <row r="953" spans="1:3" x14ac:dyDescent="0.3">
      <c r="A953" s="3"/>
      <c r="B953" s="3"/>
      <c r="C953" s="3"/>
    </row>
    <row r="954" spans="1:3" x14ac:dyDescent="0.3">
      <c r="A954" s="3"/>
      <c r="B954" s="3"/>
      <c r="C954" s="3"/>
    </row>
    <row r="955" spans="1:3" x14ac:dyDescent="0.3">
      <c r="A955" s="3"/>
      <c r="B955" s="3"/>
      <c r="C955" s="3"/>
    </row>
    <row r="956" spans="1:3" x14ac:dyDescent="0.3">
      <c r="A956" s="3"/>
      <c r="B956" s="3"/>
      <c r="C956" s="3"/>
    </row>
    <row r="957" spans="1:3" x14ac:dyDescent="0.3">
      <c r="A957" s="3"/>
      <c r="B957" s="3"/>
      <c r="C957" s="3"/>
    </row>
    <row r="958" spans="1:3" x14ac:dyDescent="0.3">
      <c r="A958" s="3"/>
      <c r="B958" s="3"/>
      <c r="C958" s="3"/>
    </row>
    <row r="959" spans="1:3" x14ac:dyDescent="0.3">
      <c r="A959" s="3"/>
      <c r="B959" s="3"/>
      <c r="C959" s="3"/>
    </row>
    <row r="960" spans="1:3" x14ac:dyDescent="0.3">
      <c r="A960" s="3"/>
      <c r="B960" s="3"/>
      <c r="C960" s="3"/>
    </row>
    <row r="961" spans="1:3" x14ac:dyDescent="0.3">
      <c r="A961" s="3"/>
      <c r="B961" s="3"/>
      <c r="C961" s="3"/>
    </row>
    <row r="962" spans="1:3" x14ac:dyDescent="0.3">
      <c r="A962" s="3"/>
      <c r="B962" s="3"/>
      <c r="C962" s="3"/>
    </row>
    <row r="963" spans="1:3" x14ac:dyDescent="0.3">
      <c r="A963" s="3"/>
      <c r="B963" s="3"/>
      <c r="C963" s="3"/>
    </row>
    <row r="964" spans="1:3" x14ac:dyDescent="0.3">
      <c r="A964" s="3"/>
      <c r="B964" s="3"/>
      <c r="C964" s="3"/>
    </row>
    <row r="965" spans="1:3" x14ac:dyDescent="0.3">
      <c r="A965" s="3"/>
      <c r="B965" s="3"/>
      <c r="C965" s="3"/>
    </row>
    <row r="966" spans="1:3" x14ac:dyDescent="0.3">
      <c r="A966" s="3"/>
      <c r="B966" s="3"/>
      <c r="C966" s="3"/>
    </row>
    <row r="967" spans="1:3" x14ac:dyDescent="0.3">
      <c r="A967" s="3"/>
      <c r="B967" s="3"/>
      <c r="C967" s="3"/>
    </row>
    <row r="968" spans="1:3" x14ac:dyDescent="0.3">
      <c r="A968" s="3"/>
      <c r="B968" s="3"/>
      <c r="C968" s="3"/>
    </row>
    <row r="969" spans="1:3" x14ac:dyDescent="0.3">
      <c r="A969" s="3"/>
      <c r="B969" s="3"/>
      <c r="C969" s="3"/>
    </row>
    <row r="970" spans="1:3" x14ac:dyDescent="0.3">
      <c r="A970" s="3"/>
      <c r="B970" s="3"/>
      <c r="C970" s="3"/>
    </row>
    <row r="971" spans="1:3" x14ac:dyDescent="0.3">
      <c r="A971" s="3"/>
      <c r="B971" s="3"/>
      <c r="C971" s="3"/>
    </row>
    <row r="972" spans="1:3" x14ac:dyDescent="0.3">
      <c r="A972" s="3"/>
      <c r="B972" s="3"/>
      <c r="C972" s="3"/>
    </row>
    <row r="973" spans="1:3" x14ac:dyDescent="0.3">
      <c r="A973" s="3"/>
      <c r="B973" s="3"/>
      <c r="C973" s="3"/>
    </row>
    <row r="974" spans="1:3" x14ac:dyDescent="0.3">
      <c r="A974" s="3"/>
      <c r="B974" s="3"/>
      <c r="C974" s="3"/>
    </row>
    <row r="975" spans="1:3" x14ac:dyDescent="0.3">
      <c r="A975" s="3"/>
      <c r="B975" s="3"/>
      <c r="C975" s="3"/>
    </row>
    <row r="976" spans="1:3" x14ac:dyDescent="0.3">
      <c r="A976" s="3"/>
      <c r="B976" s="3"/>
      <c r="C976" s="3"/>
    </row>
    <row r="977" spans="1:3" x14ac:dyDescent="0.3">
      <c r="A977" s="3"/>
      <c r="B977" s="3"/>
      <c r="C977" s="3"/>
    </row>
    <row r="978" spans="1:3" x14ac:dyDescent="0.3">
      <c r="A978" s="3"/>
      <c r="B978" s="3"/>
      <c r="C978" s="3"/>
    </row>
    <row r="979" spans="1:3" x14ac:dyDescent="0.3">
      <c r="A979" s="3"/>
      <c r="B979" s="3"/>
      <c r="C979" s="3"/>
    </row>
    <row r="980" spans="1:3" x14ac:dyDescent="0.3">
      <c r="A980" s="3"/>
      <c r="B980" s="3"/>
      <c r="C980" s="3"/>
    </row>
    <row r="981" spans="1:3" x14ac:dyDescent="0.3">
      <c r="A981" s="3"/>
      <c r="B981" s="3"/>
      <c r="C981" s="3"/>
    </row>
    <row r="982" spans="1:3" x14ac:dyDescent="0.3">
      <c r="A982" s="3"/>
      <c r="B982" s="3"/>
      <c r="C982" s="3"/>
    </row>
    <row r="983" spans="1:3" x14ac:dyDescent="0.3">
      <c r="A983" s="3"/>
      <c r="B983" s="3"/>
      <c r="C983" s="3"/>
    </row>
    <row r="984" spans="1:3" x14ac:dyDescent="0.3">
      <c r="A984" s="3"/>
      <c r="B984" s="3"/>
      <c r="C984" s="3"/>
    </row>
    <row r="985" spans="1:3" x14ac:dyDescent="0.3">
      <c r="A985" s="3"/>
      <c r="B985" s="3"/>
      <c r="C985" s="3"/>
    </row>
    <row r="986" spans="1:3" x14ac:dyDescent="0.3">
      <c r="A986" s="3"/>
      <c r="B986" s="3"/>
      <c r="C986" s="3"/>
    </row>
    <row r="987" spans="1:3" x14ac:dyDescent="0.3">
      <c r="A987" s="3"/>
      <c r="B987" s="3"/>
      <c r="C987" s="3"/>
    </row>
    <row r="988" spans="1:3" x14ac:dyDescent="0.3">
      <c r="A988" s="3"/>
      <c r="B988" s="3"/>
      <c r="C988" s="3"/>
    </row>
    <row r="989" spans="1:3" x14ac:dyDescent="0.3">
      <c r="A989" s="3"/>
      <c r="B989" s="3"/>
      <c r="C989" s="3"/>
    </row>
    <row r="990" spans="1:3" x14ac:dyDescent="0.3">
      <c r="A990" s="3"/>
      <c r="B990" s="3"/>
      <c r="C990" s="3"/>
    </row>
    <row r="991" spans="1:3" x14ac:dyDescent="0.3">
      <c r="A991" s="3"/>
      <c r="B991" s="3"/>
      <c r="C991" s="3"/>
    </row>
    <row r="992" spans="1:3" x14ac:dyDescent="0.3">
      <c r="A992" s="3"/>
      <c r="B992" s="3"/>
      <c r="C992" s="3"/>
    </row>
    <row r="993" spans="1:3" x14ac:dyDescent="0.3">
      <c r="A993" s="3"/>
      <c r="B993" s="3"/>
      <c r="C993" s="3"/>
    </row>
    <row r="994" spans="1:3" x14ac:dyDescent="0.3">
      <c r="A994" s="3"/>
      <c r="B994" s="3"/>
      <c r="C994" s="3"/>
    </row>
    <row r="995" spans="1:3" x14ac:dyDescent="0.3">
      <c r="A995" s="3"/>
      <c r="B995" s="3"/>
      <c r="C995" s="3"/>
    </row>
    <row r="996" spans="1:3" x14ac:dyDescent="0.3">
      <c r="A996" s="3"/>
      <c r="B996" s="3"/>
      <c r="C996" s="3"/>
    </row>
    <row r="997" spans="1:3" x14ac:dyDescent="0.3">
      <c r="A997" s="3"/>
      <c r="B997" s="3"/>
      <c r="C997" s="3"/>
    </row>
    <row r="998" spans="1:3" x14ac:dyDescent="0.3">
      <c r="A998" s="3"/>
      <c r="B998" s="3"/>
      <c r="C998" s="3"/>
    </row>
    <row r="999" spans="1:3" x14ac:dyDescent="0.3">
      <c r="A999" s="3"/>
      <c r="B999" s="3"/>
      <c r="C999" s="3"/>
    </row>
    <row r="1000" spans="1:3" x14ac:dyDescent="0.3">
      <c r="A1000" s="3"/>
      <c r="B1000" s="3"/>
      <c r="C1000" s="3"/>
    </row>
    <row r="1001" spans="1:3" x14ac:dyDescent="0.3">
      <c r="A1001" s="3"/>
      <c r="B1001" s="3"/>
      <c r="C1001" s="3"/>
    </row>
    <row r="1002" spans="1:3" x14ac:dyDescent="0.3">
      <c r="A1002" s="3"/>
      <c r="B1002" s="3"/>
      <c r="C1002" s="3"/>
    </row>
    <row r="1003" spans="1:3" x14ac:dyDescent="0.3">
      <c r="A1003" s="3"/>
      <c r="B1003" s="3"/>
      <c r="C1003" s="3"/>
    </row>
    <row r="1004" spans="1:3" x14ac:dyDescent="0.3">
      <c r="A1004" s="3"/>
      <c r="B1004" s="3"/>
      <c r="C1004" s="3"/>
    </row>
    <row r="1005" spans="1:3" x14ac:dyDescent="0.3">
      <c r="A1005" s="3"/>
      <c r="B1005" s="3"/>
      <c r="C1005" s="3"/>
    </row>
    <row r="1006" spans="1:3" x14ac:dyDescent="0.3">
      <c r="A1006" s="3"/>
      <c r="B1006" s="3"/>
      <c r="C1006" s="3"/>
    </row>
    <row r="1007" spans="1:3" x14ac:dyDescent="0.3">
      <c r="A1007" s="3"/>
      <c r="B1007" s="3"/>
      <c r="C1007" s="3"/>
    </row>
    <row r="1008" spans="1:3" x14ac:dyDescent="0.3">
      <c r="A1008" s="3"/>
      <c r="B1008" s="3"/>
      <c r="C1008" s="3"/>
    </row>
    <row r="1009" spans="1:3" x14ac:dyDescent="0.3">
      <c r="A1009" s="3"/>
      <c r="B1009" s="3"/>
      <c r="C1009" s="3"/>
    </row>
    <row r="1010" spans="1:3" x14ac:dyDescent="0.3">
      <c r="A1010" s="3"/>
      <c r="B1010" s="3"/>
      <c r="C1010" s="3"/>
    </row>
    <row r="1011" spans="1:3" x14ac:dyDescent="0.3">
      <c r="A1011" s="3"/>
      <c r="B1011" s="3"/>
      <c r="C1011" s="3"/>
    </row>
    <row r="1012" spans="1:3" x14ac:dyDescent="0.3">
      <c r="A1012" s="3"/>
      <c r="B1012" s="3"/>
      <c r="C1012" s="3"/>
    </row>
    <row r="1013" spans="1:3" x14ac:dyDescent="0.3">
      <c r="A1013" s="3"/>
      <c r="B1013" s="3"/>
      <c r="C1013" s="3"/>
    </row>
    <row r="1014" spans="1:3" x14ac:dyDescent="0.3">
      <c r="A1014" s="3"/>
      <c r="B1014" s="3"/>
      <c r="C1014" s="3"/>
    </row>
    <row r="1015" spans="1:3" x14ac:dyDescent="0.3">
      <c r="A1015" s="3"/>
      <c r="B1015" s="3"/>
      <c r="C1015" s="3"/>
    </row>
    <row r="1016" spans="1:3" x14ac:dyDescent="0.3">
      <c r="A1016" s="3"/>
      <c r="B1016" s="3"/>
      <c r="C1016" s="3"/>
    </row>
    <row r="1017" spans="1:3" x14ac:dyDescent="0.3">
      <c r="A1017" s="3"/>
      <c r="B1017" s="3"/>
      <c r="C1017" s="3"/>
    </row>
    <row r="1018" spans="1:3" x14ac:dyDescent="0.3">
      <c r="A1018" s="3"/>
      <c r="B1018" s="3"/>
      <c r="C1018" s="3"/>
    </row>
    <row r="1019" spans="1:3" x14ac:dyDescent="0.3">
      <c r="A1019" s="3"/>
      <c r="B1019" s="3"/>
      <c r="C1019" s="3"/>
    </row>
    <row r="1020" spans="1:3" x14ac:dyDescent="0.3">
      <c r="A1020" s="3"/>
      <c r="B1020" s="3"/>
      <c r="C1020" s="3"/>
    </row>
    <row r="1021" spans="1:3" x14ac:dyDescent="0.3">
      <c r="A1021" s="3"/>
      <c r="B1021" s="3"/>
      <c r="C1021" s="3"/>
    </row>
    <row r="1022" spans="1:3" x14ac:dyDescent="0.3">
      <c r="A1022" s="3"/>
      <c r="B1022" s="3"/>
      <c r="C1022" s="3"/>
    </row>
    <row r="1023" spans="1:3" x14ac:dyDescent="0.3">
      <c r="A1023" s="3"/>
      <c r="B1023" s="3"/>
      <c r="C1023" s="3"/>
    </row>
    <row r="1024" spans="1:3" x14ac:dyDescent="0.3">
      <c r="A1024" s="3"/>
      <c r="B1024" s="3"/>
      <c r="C1024" s="3"/>
    </row>
    <row r="1025" spans="1:3" x14ac:dyDescent="0.3">
      <c r="A1025" s="3"/>
      <c r="B1025" s="3"/>
      <c r="C1025" s="3"/>
    </row>
    <row r="1026" spans="1:3" x14ac:dyDescent="0.3">
      <c r="A1026" s="3"/>
      <c r="B1026" s="3"/>
      <c r="C1026" s="3"/>
    </row>
    <row r="1027" spans="1:3" x14ac:dyDescent="0.3">
      <c r="A1027" s="3"/>
      <c r="B1027" s="3"/>
      <c r="C1027" s="3"/>
    </row>
    <row r="1028" spans="1:3" x14ac:dyDescent="0.3">
      <c r="A1028" s="3"/>
      <c r="B1028" s="3"/>
      <c r="C1028" s="3"/>
    </row>
    <row r="1029" spans="1:3" x14ac:dyDescent="0.3">
      <c r="A1029" s="3"/>
      <c r="B1029" s="3"/>
      <c r="C1029" s="3"/>
    </row>
    <row r="1030" spans="1:3" x14ac:dyDescent="0.3">
      <c r="A1030" s="3"/>
      <c r="B1030" s="3"/>
      <c r="C1030" s="3"/>
    </row>
    <row r="1031" spans="1:3" x14ac:dyDescent="0.3">
      <c r="A1031" s="3"/>
      <c r="B1031" s="3"/>
      <c r="C1031" s="3"/>
    </row>
    <row r="1032" spans="1:3" x14ac:dyDescent="0.3">
      <c r="A1032" s="3"/>
      <c r="B1032" s="3"/>
      <c r="C1032" s="3"/>
    </row>
    <row r="1033" spans="1:3" x14ac:dyDescent="0.3">
      <c r="A1033" s="3"/>
      <c r="B1033" s="3"/>
      <c r="C1033" s="3"/>
    </row>
    <row r="1034" spans="1:3" x14ac:dyDescent="0.3">
      <c r="A1034" s="3"/>
      <c r="B1034" s="3"/>
      <c r="C1034" s="3"/>
    </row>
    <row r="1035" spans="1:3" x14ac:dyDescent="0.3">
      <c r="A1035" s="3"/>
      <c r="B1035" s="3"/>
      <c r="C1035" s="3"/>
    </row>
    <row r="1036" spans="1:3" x14ac:dyDescent="0.3">
      <c r="A1036" s="3"/>
      <c r="B1036" s="3"/>
      <c r="C1036" s="3"/>
    </row>
    <row r="1037" spans="1:3" x14ac:dyDescent="0.3">
      <c r="A1037" s="3"/>
      <c r="B1037" s="3"/>
      <c r="C1037" s="3"/>
    </row>
    <row r="1038" spans="1:3" x14ac:dyDescent="0.3">
      <c r="A1038" s="3"/>
      <c r="B1038" s="3"/>
      <c r="C1038" s="3"/>
    </row>
    <row r="1039" spans="1:3" x14ac:dyDescent="0.3">
      <c r="A1039" s="3"/>
      <c r="B1039" s="3"/>
      <c r="C1039" s="3"/>
    </row>
    <row r="1040" spans="1:3" x14ac:dyDescent="0.3">
      <c r="A1040" s="3"/>
      <c r="B1040" s="3"/>
      <c r="C1040" s="3"/>
    </row>
    <row r="1041" spans="1:3" x14ac:dyDescent="0.3">
      <c r="A1041" s="3"/>
      <c r="B1041" s="3"/>
      <c r="C1041" s="3"/>
    </row>
    <row r="1042" spans="1:3" x14ac:dyDescent="0.3">
      <c r="A1042" s="3"/>
      <c r="B1042" s="3"/>
      <c r="C1042" s="3"/>
    </row>
    <row r="1043" spans="1:3" x14ac:dyDescent="0.3">
      <c r="A1043" s="3"/>
      <c r="B1043" s="3"/>
      <c r="C1043" s="3"/>
    </row>
    <row r="1044" spans="1:3" x14ac:dyDescent="0.3">
      <c r="A1044" s="3"/>
      <c r="B1044" s="3"/>
      <c r="C1044" s="3"/>
    </row>
    <row r="1045" spans="1:3" x14ac:dyDescent="0.3">
      <c r="A1045" s="3"/>
      <c r="B1045" s="3"/>
      <c r="C1045" s="3"/>
    </row>
    <row r="1046" spans="1:3" x14ac:dyDescent="0.3">
      <c r="A1046" s="3"/>
      <c r="B1046" s="3"/>
      <c r="C1046" s="3"/>
    </row>
    <row r="1047" spans="1:3" x14ac:dyDescent="0.3">
      <c r="A1047" s="3"/>
      <c r="B1047" s="3"/>
      <c r="C1047" s="3"/>
    </row>
    <row r="1048" spans="1:3" x14ac:dyDescent="0.3">
      <c r="A1048" s="3"/>
      <c r="B1048" s="3"/>
      <c r="C1048" s="3"/>
    </row>
    <row r="1049" spans="1:3" x14ac:dyDescent="0.3">
      <c r="A1049" s="3"/>
      <c r="B1049" s="3"/>
      <c r="C1049" s="3"/>
    </row>
    <row r="1050" spans="1:3" x14ac:dyDescent="0.3">
      <c r="A1050" s="3"/>
      <c r="B1050" s="3"/>
      <c r="C1050" s="3"/>
    </row>
    <row r="1051" spans="1:3" x14ac:dyDescent="0.3">
      <c r="A1051" s="3"/>
      <c r="B1051" s="3"/>
      <c r="C1051" s="3"/>
    </row>
    <row r="1052" spans="1:3" x14ac:dyDescent="0.3">
      <c r="A1052" s="3"/>
      <c r="B1052" s="3"/>
      <c r="C1052" s="3"/>
    </row>
    <row r="1053" spans="1:3" x14ac:dyDescent="0.3">
      <c r="A1053" s="3"/>
      <c r="B1053" s="3"/>
      <c r="C1053" s="3"/>
    </row>
    <row r="1054" spans="1:3" x14ac:dyDescent="0.3">
      <c r="A1054" s="3"/>
      <c r="B1054" s="3"/>
      <c r="C1054" s="3"/>
    </row>
    <row r="1055" spans="1:3" x14ac:dyDescent="0.3">
      <c r="A1055" s="3"/>
      <c r="B1055" s="3"/>
      <c r="C1055" s="3"/>
    </row>
    <row r="1056" spans="1:3" x14ac:dyDescent="0.3">
      <c r="A1056" s="3"/>
      <c r="B1056" s="3"/>
      <c r="C1056" s="3"/>
    </row>
    <row r="1057" spans="1:3" x14ac:dyDescent="0.3">
      <c r="A1057" s="3"/>
      <c r="B1057" s="3"/>
      <c r="C1057" s="3"/>
    </row>
    <row r="1058" spans="1:3" x14ac:dyDescent="0.3">
      <c r="A1058" s="3"/>
      <c r="B1058" s="3"/>
      <c r="C1058" s="3"/>
    </row>
    <row r="1059" spans="1:3" x14ac:dyDescent="0.3">
      <c r="A1059" s="3"/>
      <c r="B1059" s="3"/>
      <c r="C1059" s="3"/>
    </row>
    <row r="1060" spans="1:3" x14ac:dyDescent="0.3">
      <c r="A1060" s="3"/>
      <c r="B1060" s="3"/>
      <c r="C1060" s="3"/>
    </row>
    <row r="1061" spans="1:3" x14ac:dyDescent="0.3">
      <c r="A1061" s="3"/>
      <c r="B1061" s="3"/>
      <c r="C1061" s="3"/>
    </row>
    <row r="1062" spans="1:3" x14ac:dyDescent="0.3">
      <c r="A1062" s="3"/>
      <c r="B1062" s="3"/>
      <c r="C1062" s="3"/>
    </row>
    <row r="1063" spans="1:3" x14ac:dyDescent="0.3">
      <c r="A1063" s="3"/>
      <c r="B1063" s="3"/>
      <c r="C1063" s="3"/>
    </row>
    <row r="1064" spans="1:3" x14ac:dyDescent="0.3">
      <c r="A1064" s="3"/>
      <c r="B1064" s="3"/>
      <c r="C1064" s="3"/>
    </row>
    <row r="1065" spans="1:3" x14ac:dyDescent="0.3">
      <c r="A1065" s="3"/>
      <c r="B1065" s="3"/>
      <c r="C1065" s="3"/>
    </row>
    <row r="1066" spans="1:3" x14ac:dyDescent="0.3">
      <c r="A1066" s="3"/>
      <c r="B1066" s="3"/>
      <c r="C1066" s="3"/>
    </row>
    <row r="1067" spans="1:3" x14ac:dyDescent="0.3">
      <c r="A1067" s="3"/>
      <c r="B1067" s="3"/>
      <c r="C1067" s="3"/>
    </row>
    <row r="1068" spans="1:3" x14ac:dyDescent="0.3">
      <c r="A1068" s="3"/>
      <c r="B1068" s="3"/>
      <c r="C1068" s="3"/>
    </row>
    <row r="1069" spans="1:3" x14ac:dyDescent="0.3">
      <c r="A1069" s="3"/>
      <c r="B1069" s="3"/>
      <c r="C1069" s="3"/>
    </row>
    <row r="1070" spans="1:3" x14ac:dyDescent="0.3">
      <c r="A1070" s="3"/>
      <c r="B1070" s="3"/>
      <c r="C1070" s="3"/>
    </row>
    <row r="1071" spans="1:3" x14ac:dyDescent="0.3">
      <c r="A1071" s="3"/>
      <c r="B1071" s="3"/>
      <c r="C1071" s="3"/>
    </row>
    <row r="1072" spans="1:3" x14ac:dyDescent="0.3">
      <c r="A1072" s="3"/>
      <c r="B1072" s="3"/>
      <c r="C1072" s="3"/>
    </row>
    <row r="1073" spans="1:3" x14ac:dyDescent="0.3">
      <c r="A1073" s="3"/>
      <c r="B1073" s="3"/>
      <c r="C1073" s="3"/>
    </row>
    <row r="1074" spans="1:3" x14ac:dyDescent="0.3">
      <c r="A1074" s="3"/>
      <c r="B1074" s="3"/>
      <c r="C1074" s="3"/>
    </row>
    <row r="1075" spans="1:3" x14ac:dyDescent="0.3">
      <c r="A1075" s="3"/>
      <c r="B1075" s="3"/>
      <c r="C1075" s="3"/>
    </row>
    <row r="1076" spans="1:3" x14ac:dyDescent="0.3">
      <c r="A1076" s="3"/>
      <c r="B1076" s="3"/>
      <c r="C1076" s="3"/>
    </row>
    <row r="1077" spans="1:3" x14ac:dyDescent="0.3">
      <c r="A1077" s="3"/>
      <c r="B1077" s="3"/>
      <c r="C1077" s="3"/>
    </row>
    <row r="1078" spans="1:3" x14ac:dyDescent="0.3">
      <c r="A1078" s="3"/>
      <c r="B1078" s="3"/>
      <c r="C1078" s="3"/>
    </row>
    <row r="1079" spans="1:3" x14ac:dyDescent="0.3">
      <c r="A1079" s="3"/>
      <c r="B1079" s="3"/>
      <c r="C1079" s="3"/>
    </row>
    <row r="1080" spans="1:3" x14ac:dyDescent="0.3">
      <c r="A1080" s="3"/>
      <c r="B1080" s="3"/>
      <c r="C1080" s="3"/>
    </row>
    <row r="1081" spans="1:3" x14ac:dyDescent="0.3">
      <c r="A1081" s="3"/>
      <c r="B1081" s="3"/>
      <c r="C1081" s="3"/>
    </row>
    <row r="1082" spans="1:3" x14ac:dyDescent="0.3">
      <c r="A1082" s="3"/>
      <c r="B1082" s="3"/>
      <c r="C1082" s="3"/>
    </row>
    <row r="1083" spans="1:3" x14ac:dyDescent="0.3">
      <c r="A1083" s="3"/>
      <c r="B1083" s="3"/>
      <c r="C1083" s="3"/>
    </row>
    <row r="1084" spans="1:3" x14ac:dyDescent="0.3">
      <c r="A1084" s="3"/>
      <c r="B1084" s="3"/>
      <c r="C1084" s="3"/>
    </row>
    <row r="1085" spans="1:3" x14ac:dyDescent="0.3">
      <c r="A1085" s="3"/>
      <c r="B1085" s="3"/>
      <c r="C1085" s="3"/>
    </row>
    <row r="1086" spans="1:3" x14ac:dyDescent="0.3">
      <c r="A1086" s="3"/>
      <c r="B1086" s="3"/>
      <c r="C1086" s="3"/>
    </row>
    <row r="1087" spans="1:3" x14ac:dyDescent="0.3">
      <c r="A1087" s="3"/>
      <c r="B1087" s="3"/>
      <c r="C1087" s="3"/>
    </row>
    <row r="1088" spans="1:3" x14ac:dyDescent="0.3">
      <c r="A1088" s="3"/>
      <c r="B1088" s="3"/>
      <c r="C1088" s="3"/>
    </row>
    <row r="1089" spans="1:3" x14ac:dyDescent="0.3">
      <c r="A1089" s="3"/>
      <c r="B1089" s="3"/>
      <c r="C1089" s="3"/>
    </row>
    <row r="1090" spans="1:3" x14ac:dyDescent="0.3">
      <c r="A1090" s="3"/>
      <c r="B1090" s="3"/>
      <c r="C1090" s="3"/>
    </row>
    <row r="1091" spans="1:3" x14ac:dyDescent="0.3">
      <c r="A1091" s="3"/>
      <c r="B1091" s="3"/>
      <c r="C1091" s="3"/>
    </row>
    <row r="1092" spans="1:3" x14ac:dyDescent="0.3">
      <c r="A1092" s="3"/>
      <c r="B1092" s="3"/>
      <c r="C1092" s="3"/>
    </row>
    <row r="1093" spans="1:3" x14ac:dyDescent="0.3">
      <c r="A1093" s="3"/>
      <c r="B1093" s="3"/>
      <c r="C1093" s="3"/>
    </row>
    <row r="1094" spans="1:3" x14ac:dyDescent="0.3">
      <c r="A1094" s="3"/>
      <c r="B1094" s="3"/>
      <c r="C1094" s="3"/>
    </row>
    <row r="1095" spans="1:3" x14ac:dyDescent="0.3">
      <c r="A1095" s="3"/>
      <c r="B1095" s="3"/>
      <c r="C1095" s="3"/>
    </row>
    <row r="1096" spans="1:3" x14ac:dyDescent="0.3">
      <c r="A1096" s="3"/>
      <c r="B1096" s="3"/>
      <c r="C1096" s="3"/>
    </row>
    <row r="1097" spans="1:3" x14ac:dyDescent="0.3">
      <c r="A1097" s="3"/>
      <c r="B1097" s="3"/>
      <c r="C1097" s="3"/>
    </row>
    <row r="1098" spans="1:3" x14ac:dyDescent="0.3">
      <c r="A1098" s="3"/>
      <c r="B1098" s="3"/>
      <c r="C1098" s="3"/>
    </row>
    <row r="1099" spans="1:3" x14ac:dyDescent="0.3">
      <c r="A1099" s="3"/>
      <c r="B1099" s="3"/>
      <c r="C1099" s="3"/>
    </row>
    <row r="1100" spans="1:3" x14ac:dyDescent="0.3">
      <c r="A1100" s="3"/>
      <c r="B1100" s="3"/>
      <c r="C1100" s="3"/>
    </row>
    <row r="1101" spans="1:3" x14ac:dyDescent="0.3">
      <c r="A1101" s="3"/>
      <c r="B1101" s="3"/>
      <c r="C1101" s="3"/>
    </row>
    <row r="1102" spans="1:3" x14ac:dyDescent="0.3">
      <c r="A1102" s="3"/>
      <c r="B1102" s="3"/>
      <c r="C1102" s="3"/>
    </row>
    <row r="1103" spans="1:3" x14ac:dyDescent="0.3">
      <c r="A1103" s="3"/>
      <c r="B1103" s="3"/>
      <c r="C1103" s="3"/>
    </row>
    <row r="1104" spans="1:3" x14ac:dyDescent="0.3">
      <c r="A1104" s="3"/>
      <c r="B1104" s="3"/>
      <c r="C1104" s="3"/>
    </row>
    <row r="1105" spans="1:3" x14ac:dyDescent="0.3">
      <c r="A1105" s="3"/>
      <c r="B1105" s="3"/>
      <c r="C1105" s="3"/>
    </row>
    <row r="1106" spans="1:3" x14ac:dyDescent="0.3">
      <c r="A1106" s="3"/>
      <c r="B1106" s="3"/>
      <c r="C1106" s="3"/>
    </row>
    <row r="1107" spans="1:3" x14ac:dyDescent="0.3">
      <c r="A1107" s="3"/>
      <c r="B1107" s="3"/>
      <c r="C1107" s="3"/>
    </row>
    <row r="1108" spans="1:3" x14ac:dyDescent="0.3">
      <c r="A1108" s="3"/>
      <c r="B1108" s="3"/>
      <c r="C1108" s="3"/>
    </row>
    <row r="1109" spans="1:3" x14ac:dyDescent="0.3">
      <c r="A1109" s="3"/>
      <c r="B1109" s="3"/>
      <c r="C1109" s="3"/>
    </row>
    <row r="1110" spans="1:3" x14ac:dyDescent="0.3">
      <c r="A1110" s="3"/>
      <c r="B1110" s="3"/>
      <c r="C1110" s="3"/>
    </row>
    <row r="1111" spans="1:3" x14ac:dyDescent="0.3">
      <c r="A1111" s="3"/>
      <c r="B1111" s="3"/>
      <c r="C1111" s="3"/>
    </row>
    <row r="1112" spans="1:3" x14ac:dyDescent="0.3">
      <c r="A1112" s="3"/>
      <c r="B1112" s="3"/>
      <c r="C1112" s="3"/>
    </row>
    <row r="1113" spans="1:3" x14ac:dyDescent="0.3">
      <c r="A1113" s="3"/>
      <c r="B1113" s="3"/>
      <c r="C1113" s="3"/>
    </row>
    <row r="1114" spans="1:3" x14ac:dyDescent="0.3">
      <c r="A1114" s="3"/>
      <c r="B1114" s="3"/>
      <c r="C1114" s="3"/>
    </row>
    <row r="1115" spans="1:3" x14ac:dyDescent="0.3">
      <c r="A1115" s="3"/>
      <c r="B1115" s="3"/>
      <c r="C1115" s="3"/>
    </row>
    <row r="1116" spans="1:3" x14ac:dyDescent="0.3">
      <c r="A1116" s="3"/>
      <c r="B1116" s="3"/>
      <c r="C1116" s="3"/>
    </row>
    <row r="1117" spans="1:3" x14ac:dyDescent="0.3">
      <c r="A1117" s="3"/>
      <c r="B1117" s="3"/>
      <c r="C1117" s="3"/>
    </row>
    <row r="1118" spans="1:3" x14ac:dyDescent="0.3">
      <c r="A1118" s="3"/>
      <c r="B1118" s="3"/>
      <c r="C1118" s="3"/>
    </row>
    <row r="1119" spans="1:3" x14ac:dyDescent="0.3">
      <c r="A1119" s="3"/>
      <c r="B1119" s="3"/>
      <c r="C1119" s="3"/>
    </row>
    <row r="1120" spans="1:3" x14ac:dyDescent="0.3">
      <c r="A1120" s="3"/>
      <c r="B1120" s="3"/>
      <c r="C1120" s="3"/>
    </row>
    <row r="1121" spans="1:3" x14ac:dyDescent="0.3">
      <c r="A1121" s="3"/>
      <c r="B1121" s="3"/>
      <c r="C1121" s="3"/>
    </row>
    <row r="1122" spans="1:3" x14ac:dyDescent="0.3">
      <c r="A1122" s="3"/>
      <c r="B1122" s="3"/>
      <c r="C1122" s="3"/>
    </row>
    <row r="1123" spans="1:3" x14ac:dyDescent="0.3">
      <c r="A1123" s="3"/>
      <c r="B1123" s="3"/>
      <c r="C1123" s="3"/>
    </row>
    <row r="1124" spans="1:3" x14ac:dyDescent="0.3">
      <c r="A1124" s="3"/>
      <c r="B1124" s="3"/>
      <c r="C1124" s="3"/>
    </row>
    <row r="1125" spans="1:3" x14ac:dyDescent="0.3">
      <c r="A1125" s="3"/>
      <c r="B1125" s="3"/>
      <c r="C1125" s="3"/>
    </row>
    <row r="1126" spans="1:3" x14ac:dyDescent="0.3">
      <c r="A1126" s="3"/>
      <c r="B1126" s="3"/>
      <c r="C1126" s="3"/>
    </row>
    <row r="1127" spans="1:3" x14ac:dyDescent="0.3">
      <c r="A1127" s="3"/>
      <c r="B1127" s="3"/>
      <c r="C1127" s="3"/>
    </row>
    <row r="1128" spans="1:3" x14ac:dyDescent="0.3">
      <c r="A1128" s="3"/>
      <c r="B1128" s="3"/>
      <c r="C1128" s="3"/>
    </row>
    <row r="1129" spans="1:3" x14ac:dyDescent="0.3">
      <c r="A1129" s="3"/>
      <c r="B1129" s="3"/>
      <c r="C1129" s="3"/>
    </row>
    <row r="1130" spans="1:3" x14ac:dyDescent="0.3">
      <c r="A1130" s="3"/>
      <c r="B1130" s="3"/>
      <c r="C1130" s="3"/>
    </row>
    <row r="1131" spans="1:3" x14ac:dyDescent="0.3">
      <c r="A1131" s="3"/>
      <c r="B1131" s="3"/>
      <c r="C1131" s="3"/>
    </row>
    <row r="1132" spans="1:3" x14ac:dyDescent="0.3">
      <c r="A1132" s="3"/>
      <c r="B1132" s="3"/>
      <c r="C1132" s="3"/>
    </row>
    <row r="1133" spans="1:3" x14ac:dyDescent="0.3">
      <c r="A1133" s="3"/>
      <c r="B1133" s="3"/>
      <c r="C1133" s="3"/>
    </row>
    <row r="1134" spans="1:3" x14ac:dyDescent="0.3">
      <c r="A1134" s="3"/>
      <c r="B1134" s="3"/>
      <c r="C1134" s="3"/>
    </row>
    <row r="1135" spans="1:3" x14ac:dyDescent="0.3">
      <c r="A1135" s="3"/>
      <c r="B1135" s="3"/>
      <c r="C1135" s="3"/>
    </row>
    <row r="1136" spans="1:3" x14ac:dyDescent="0.3">
      <c r="A1136" s="3"/>
      <c r="B1136" s="3"/>
      <c r="C1136" s="3"/>
    </row>
    <row r="1137" spans="1:3" x14ac:dyDescent="0.3">
      <c r="A1137" s="3"/>
      <c r="B1137" s="3"/>
      <c r="C1137" s="3"/>
    </row>
    <row r="1138" spans="1:3" x14ac:dyDescent="0.3">
      <c r="A1138" s="3"/>
      <c r="B1138" s="3"/>
      <c r="C1138" s="3"/>
    </row>
    <row r="1139" spans="1:3" x14ac:dyDescent="0.3">
      <c r="A1139" s="3"/>
      <c r="B1139" s="3"/>
      <c r="C1139" s="3"/>
    </row>
    <row r="1140" spans="1:3" x14ac:dyDescent="0.3">
      <c r="A1140" s="3"/>
      <c r="B1140" s="3"/>
      <c r="C1140" s="3"/>
    </row>
    <row r="1141" spans="1:3" x14ac:dyDescent="0.3">
      <c r="A1141" s="3"/>
      <c r="B1141" s="3"/>
      <c r="C1141" s="3"/>
    </row>
    <row r="1142" spans="1:3" x14ac:dyDescent="0.3">
      <c r="A1142" s="3"/>
      <c r="B1142" s="3"/>
      <c r="C1142" s="3"/>
    </row>
    <row r="1143" spans="1:3" x14ac:dyDescent="0.3">
      <c r="A1143" s="3"/>
      <c r="B1143" s="3"/>
      <c r="C1143" s="3"/>
    </row>
    <row r="1144" spans="1:3" x14ac:dyDescent="0.3">
      <c r="A1144" s="3"/>
      <c r="B1144" s="3"/>
      <c r="C1144" s="3"/>
    </row>
    <row r="1145" spans="1:3" x14ac:dyDescent="0.3">
      <c r="A1145" s="3"/>
      <c r="B1145" s="3"/>
      <c r="C1145" s="3"/>
    </row>
    <row r="1146" spans="1:3" x14ac:dyDescent="0.3">
      <c r="A1146" s="3"/>
      <c r="B1146" s="3"/>
      <c r="C1146" s="3"/>
    </row>
    <row r="1147" spans="1:3" x14ac:dyDescent="0.3">
      <c r="A1147" s="3"/>
      <c r="B1147" s="3"/>
      <c r="C1147" s="3"/>
    </row>
    <row r="1148" spans="1:3" x14ac:dyDescent="0.3">
      <c r="A1148" s="3"/>
      <c r="B1148" s="3"/>
      <c r="C1148" s="3"/>
    </row>
    <row r="1149" spans="1:3" x14ac:dyDescent="0.3">
      <c r="A1149" s="3"/>
      <c r="B1149" s="3"/>
      <c r="C1149" s="3"/>
    </row>
    <row r="1150" spans="1:3" x14ac:dyDescent="0.3">
      <c r="A1150" s="3"/>
      <c r="B1150" s="3"/>
      <c r="C1150" s="3"/>
    </row>
    <row r="1151" spans="1:3" x14ac:dyDescent="0.3">
      <c r="A1151" s="3"/>
      <c r="B1151" s="3"/>
      <c r="C1151" s="3"/>
    </row>
    <row r="1152" spans="1:3" x14ac:dyDescent="0.3">
      <c r="A1152" s="3"/>
      <c r="B1152" s="3"/>
      <c r="C1152" s="3"/>
    </row>
    <row r="1153" spans="1:3" x14ac:dyDescent="0.3">
      <c r="A1153" s="3"/>
      <c r="B1153" s="3"/>
      <c r="C1153" s="3"/>
    </row>
    <row r="1154" spans="1:3" x14ac:dyDescent="0.3">
      <c r="A1154" s="3"/>
      <c r="B1154" s="3"/>
      <c r="C1154" s="3"/>
    </row>
    <row r="1155" spans="1:3" x14ac:dyDescent="0.3">
      <c r="A1155" s="3"/>
      <c r="B1155" s="3"/>
      <c r="C1155" s="3"/>
    </row>
    <row r="1156" spans="1:3" x14ac:dyDescent="0.3">
      <c r="A1156" s="3"/>
      <c r="B1156" s="3"/>
      <c r="C1156" s="3"/>
    </row>
    <row r="1157" spans="1:3" x14ac:dyDescent="0.3">
      <c r="A1157" s="3"/>
      <c r="B1157" s="3"/>
      <c r="C1157" s="3"/>
    </row>
    <row r="1158" spans="1:3" x14ac:dyDescent="0.3">
      <c r="A1158" s="3"/>
      <c r="B1158" s="3"/>
      <c r="C1158" s="3"/>
    </row>
    <row r="1159" spans="1:3" x14ac:dyDescent="0.3">
      <c r="A1159" s="3"/>
      <c r="B1159" s="3"/>
      <c r="C1159" s="3"/>
    </row>
    <row r="1160" spans="1:3" x14ac:dyDescent="0.3">
      <c r="A1160" s="3"/>
      <c r="B1160" s="3"/>
      <c r="C1160" s="3"/>
    </row>
    <row r="1161" spans="1:3" x14ac:dyDescent="0.3">
      <c r="A1161" s="3"/>
      <c r="B1161" s="3"/>
      <c r="C1161" s="3"/>
    </row>
    <row r="1162" spans="1:3" x14ac:dyDescent="0.3">
      <c r="A1162" s="3"/>
      <c r="B1162" s="3"/>
      <c r="C1162" s="3"/>
    </row>
    <row r="1163" spans="1:3" x14ac:dyDescent="0.3">
      <c r="A1163" s="3"/>
      <c r="B1163" s="3"/>
      <c r="C1163" s="3"/>
    </row>
    <row r="1164" spans="1:3" x14ac:dyDescent="0.3">
      <c r="A1164" s="3"/>
      <c r="B1164" s="3"/>
      <c r="C1164" s="3"/>
    </row>
    <row r="1165" spans="1:3" x14ac:dyDescent="0.3">
      <c r="A1165" s="3"/>
      <c r="B1165" s="3"/>
      <c r="C1165" s="3"/>
    </row>
    <row r="1166" spans="1:3" x14ac:dyDescent="0.3">
      <c r="A1166" s="3"/>
      <c r="B1166" s="3"/>
      <c r="C1166" s="3"/>
    </row>
    <row r="1167" spans="1:3" x14ac:dyDescent="0.3">
      <c r="A1167" s="3"/>
      <c r="B1167" s="3"/>
      <c r="C1167" s="3"/>
    </row>
    <row r="1168" spans="1:3" x14ac:dyDescent="0.3">
      <c r="A1168" s="3"/>
      <c r="B1168" s="3"/>
      <c r="C1168" s="3"/>
    </row>
    <row r="1169" spans="1:3" x14ac:dyDescent="0.3">
      <c r="A1169" s="3"/>
      <c r="B1169" s="3"/>
      <c r="C1169" s="3"/>
    </row>
    <row r="1170" spans="1:3" x14ac:dyDescent="0.3">
      <c r="A1170" s="3"/>
      <c r="B1170" s="3"/>
      <c r="C1170" s="3"/>
    </row>
    <row r="1171" spans="1:3" x14ac:dyDescent="0.3">
      <c r="A1171" s="3"/>
      <c r="B1171" s="3"/>
      <c r="C1171" s="3"/>
    </row>
    <row r="1172" spans="1:3" x14ac:dyDescent="0.3">
      <c r="A1172" s="3"/>
      <c r="B1172" s="3"/>
      <c r="C1172" s="3"/>
    </row>
    <row r="1173" spans="1:3" x14ac:dyDescent="0.3">
      <c r="A1173" s="3"/>
      <c r="B1173" s="3"/>
      <c r="C1173" s="3"/>
    </row>
    <row r="1174" spans="1:3" x14ac:dyDescent="0.3">
      <c r="A1174" s="3"/>
      <c r="B1174" s="3"/>
      <c r="C1174" s="3"/>
    </row>
    <row r="1175" spans="1:3" x14ac:dyDescent="0.3">
      <c r="A1175" s="3"/>
      <c r="B1175" s="3"/>
      <c r="C1175" s="3"/>
    </row>
    <row r="1176" spans="1:3" x14ac:dyDescent="0.3">
      <c r="A1176" s="3"/>
      <c r="B1176" s="3"/>
      <c r="C1176" s="3"/>
    </row>
    <row r="1177" spans="1:3" x14ac:dyDescent="0.3">
      <c r="A1177" s="3"/>
      <c r="B1177" s="3"/>
      <c r="C1177" s="3"/>
    </row>
    <row r="1178" spans="1:3" x14ac:dyDescent="0.3">
      <c r="A1178" s="3"/>
      <c r="B1178" s="3"/>
      <c r="C1178" s="3"/>
    </row>
    <row r="1179" spans="1:3" x14ac:dyDescent="0.3">
      <c r="A1179" s="3"/>
      <c r="B1179" s="3"/>
      <c r="C1179" s="3"/>
    </row>
    <row r="1180" spans="1:3" x14ac:dyDescent="0.3">
      <c r="A1180" s="3"/>
      <c r="B1180" s="3"/>
      <c r="C1180" s="3"/>
    </row>
    <row r="1181" spans="1:3" x14ac:dyDescent="0.3">
      <c r="A1181" s="3"/>
      <c r="B1181" s="3"/>
      <c r="C1181" s="3"/>
    </row>
    <row r="1182" spans="1:3" x14ac:dyDescent="0.3">
      <c r="A1182" s="3"/>
      <c r="B1182" s="3"/>
      <c r="C1182" s="3"/>
    </row>
    <row r="1183" spans="1:3" x14ac:dyDescent="0.3">
      <c r="A1183" s="3"/>
      <c r="B1183" s="3"/>
      <c r="C1183" s="3"/>
    </row>
    <row r="1184" spans="1:3" x14ac:dyDescent="0.3">
      <c r="A1184" s="3"/>
      <c r="B1184" s="3"/>
      <c r="C1184" s="3"/>
    </row>
    <row r="1185" spans="1:3" x14ac:dyDescent="0.3">
      <c r="A1185" s="3"/>
      <c r="B1185" s="3"/>
      <c r="C1185" s="3"/>
    </row>
    <row r="1186" spans="1:3" x14ac:dyDescent="0.3">
      <c r="A1186" s="3"/>
      <c r="B1186" s="3"/>
      <c r="C1186" s="3"/>
    </row>
    <row r="1187" spans="1:3" x14ac:dyDescent="0.3">
      <c r="A1187" s="3"/>
      <c r="B1187" s="3"/>
      <c r="C1187" s="3"/>
    </row>
    <row r="1188" spans="1:3" x14ac:dyDescent="0.3">
      <c r="A1188" s="3"/>
      <c r="B1188" s="3"/>
      <c r="C1188" s="3"/>
    </row>
    <row r="1189" spans="1:3" x14ac:dyDescent="0.3">
      <c r="A1189" s="3"/>
      <c r="B1189" s="3"/>
      <c r="C1189" s="3"/>
    </row>
    <row r="1190" spans="1:3" x14ac:dyDescent="0.3">
      <c r="A1190" s="3"/>
      <c r="B1190" s="3"/>
      <c r="C1190" s="3"/>
    </row>
    <row r="1191" spans="1:3" x14ac:dyDescent="0.3">
      <c r="A1191" s="3"/>
      <c r="B1191" s="3"/>
      <c r="C1191" s="3"/>
    </row>
    <row r="1192" spans="1:3" x14ac:dyDescent="0.3">
      <c r="A1192" s="3"/>
      <c r="B1192" s="3"/>
      <c r="C1192" s="3"/>
    </row>
    <row r="1193" spans="1:3" x14ac:dyDescent="0.3">
      <c r="A1193" s="3"/>
      <c r="B1193" s="3"/>
      <c r="C1193" s="3"/>
    </row>
    <row r="1194" spans="1:3" x14ac:dyDescent="0.3">
      <c r="A1194" s="3"/>
      <c r="B1194" s="3"/>
      <c r="C1194" s="3"/>
    </row>
    <row r="1195" spans="1:3" x14ac:dyDescent="0.3">
      <c r="A1195" s="3"/>
      <c r="B1195" s="3"/>
      <c r="C1195" s="3"/>
    </row>
    <row r="1196" spans="1:3" x14ac:dyDescent="0.3">
      <c r="A1196" s="3"/>
      <c r="B1196" s="3"/>
      <c r="C1196" s="3"/>
    </row>
    <row r="1197" spans="1:3" x14ac:dyDescent="0.3">
      <c r="A1197" s="3"/>
      <c r="B1197" s="3"/>
      <c r="C1197" s="3"/>
    </row>
    <row r="1198" spans="1:3" x14ac:dyDescent="0.3">
      <c r="A1198" s="3"/>
      <c r="B1198" s="3"/>
      <c r="C1198" s="3"/>
    </row>
    <row r="1199" spans="1:3" x14ac:dyDescent="0.3">
      <c r="A1199" s="3"/>
      <c r="B1199" s="3"/>
      <c r="C1199" s="3"/>
    </row>
    <row r="1200" spans="1:3" x14ac:dyDescent="0.3">
      <c r="A1200" s="3"/>
      <c r="B1200" s="3"/>
      <c r="C1200" s="3"/>
    </row>
    <row r="1201" spans="1:3" x14ac:dyDescent="0.3">
      <c r="A1201" s="3"/>
      <c r="B1201" s="3"/>
      <c r="C1201" s="3"/>
    </row>
    <row r="1202" spans="1:3" x14ac:dyDescent="0.3">
      <c r="A1202" s="3"/>
      <c r="B1202" s="3"/>
      <c r="C1202" s="3"/>
    </row>
    <row r="1203" spans="1:3" x14ac:dyDescent="0.3">
      <c r="A1203" s="3"/>
      <c r="B1203" s="3"/>
      <c r="C1203" s="3"/>
    </row>
    <row r="1204" spans="1:3" x14ac:dyDescent="0.3">
      <c r="A1204" s="3"/>
      <c r="B1204" s="3"/>
      <c r="C1204" s="3"/>
    </row>
    <row r="1205" spans="1:3" x14ac:dyDescent="0.3">
      <c r="A1205" s="3"/>
      <c r="B1205" s="3"/>
      <c r="C1205" s="3"/>
    </row>
    <row r="1206" spans="1:3" x14ac:dyDescent="0.3">
      <c r="A1206" s="3"/>
      <c r="B1206" s="3"/>
      <c r="C1206" s="3"/>
    </row>
    <row r="1207" spans="1:3" x14ac:dyDescent="0.3">
      <c r="A1207" s="3"/>
      <c r="B1207" s="3"/>
      <c r="C1207" s="3"/>
    </row>
    <row r="1208" spans="1:3" x14ac:dyDescent="0.3">
      <c r="A1208" s="3"/>
      <c r="B1208" s="3"/>
      <c r="C1208" s="3"/>
    </row>
    <row r="1209" spans="1:3" x14ac:dyDescent="0.3">
      <c r="A1209" s="3"/>
      <c r="B1209" s="3"/>
      <c r="C1209" s="3"/>
    </row>
    <row r="1210" spans="1:3" x14ac:dyDescent="0.3">
      <c r="A1210" s="3"/>
      <c r="B1210" s="3"/>
      <c r="C1210" s="3"/>
    </row>
    <row r="1211" spans="1:3" x14ac:dyDescent="0.3">
      <c r="A1211" s="3"/>
      <c r="B1211" s="3"/>
      <c r="C1211" s="3"/>
    </row>
    <row r="1212" spans="1:3" x14ac:dyDescent="0.3">
      <c r="A1212" s="3"/>
      <c r="B1212" s="3"/>
      <c r="C1212" s="3"/>
    </row>
    <row r="1213" spans="1:3" x14ac:dyDescent="0.3">
      <c r="A1213" s="3"/>
      <c r="B1213" s="3"/>
      <c r="C1213" s="3"/>
    </row>
    <row r="1214" spans="1:3" x14ac:dyDescent="0.3">
      <c r="A1214" s="3"/>
      <c r="B1214" s="3"/>
      <c r="C1214" s="3"/>
    </row>
    <row r="1215" spans="1:3" x14ac:dyDescent="0.3">
      <c r="A1215" s="3"/>
      <c r="B1215" s="3"/>
      <c r="C1215" s="3"/>
    </row>
    <row r="1216" spans="1:3" x14ac:dyDescent="0.3">
      <c r="A1216" s="3"/>
      <c r="B1216" s="3"/>
      <c r="C1216" s="3"/>
    </row>
    <row r="1217" spans="1:3" x14ac:dyDescent="0.3">
      <c r="A1217" s="3"/>
      <c r="B1217" s="3"/>
      <c r="C1217" s="3"/>
    </row>
    <row r="1218" spans="1:3" x14ac:dyDescent="0.3">
      <c r="A1218" s="3"/>
      <c r="B1218" s="3"/>
      <c r="C1218" s="3"/>
    </row>
    <row r="1219" spans="1:3" x14ac:dyDescent="0.3">
      <c r="A1219" s="3"/>
      <c r="B1219" s="3"/>
      <c r="C1219" s="3"/>
    </row>
    <row r="1220" spans="1:3" x14ac:dyDescent="0.3">
      <c r="A1220" s="3"/>
      <c r="B1220" s="3"/>
      <c r="C1220" s="3"/>
    </row>
    <row r="1221" spans="1:3" x14ac:dyDescent="0.3">
      <c r="A1221" s="3"/>
      <c r="B1221" s="3"/>
      <c r="C1221" s="3"/>
    </row>
    <row r="1222" spans="1:3" x14ac:dyDescent="0.3">
      <c r="A1222" s="3"/>
      <c r="B1222" s="3"/>
      <c r="C1222" s="3"/>
    </row>
    <row r="1223" spans="1:3" x14ac:dyDescent="0.3">
      <c r="A1223" s="3"/>
      <c r="B1223" s="3"/>
      <c r="C1223" s="3"/>
    </row>
    <row r="1224" spans="1:3" x14ac:dyDescent="0.3">
      <c r="A1224" s="3"/>
      <c r="B1224" s="3"/>
      <c r="C1224" s="3"/>
    </row>
    <row r="1225" spans="1:3" x14ac:dyDescent="0.3">
      <c r="A1225" s="3"/>
      <c r="B1225" s="3"/>
      <c r="C1225" s="3"/>
    </row>
    <row r="1226" spans="1:3" x14ac:dyDescent="0.3">
      <c r="A1226" s="3"/>
      <c r="B1226" s="3"/>
      <c r="C1226" s="3"/>
    </row>
    <row r="1227" spans="1:3" x14ac:dyDescent="0.3">
      <c r="A1227" s="3"/>
      <c r="B1227" s="3"/>
      <c r="C1227" s="3"/>
    </row>
    <row r="1228" spans="1:3" x14ac:dyDescent="0.3">
      <c r="A1228" s="3"/>
      <c r="B1228" s="3"/>
      <c r="C1228" s="3"/>
    </row>
    <row r="1229" spans="1:3" x14ac:dyDescent="0.3">
      <c r="A1229" s="3"/>
      <c r="B1229" s="3"/>
      <c r="C1229" s="3"/>
    </row>
    <row r="1230" spans="1:3" x14ac:dyDescent="0.3">
      <c r="A1230" s="3"/>
      <c r="B1230" s="3"/>
      <c r="C1230" s="3"/>
    </row>
    <row r="1231" spans="1:3" x14ac:dyDescent="0.3">
      <c r="A1231" s="3"/>
      <c r="B1231" s="3"/>
      <c r="C1231" s="3"/>
    </row>
    <row r="1232" spans="1:3" x14ac:dyDescent="0.3">
      <c r="A1232" s="3"/>
      <c r="B1232" s="3"/>
      <c r="C1232" s="3"/>
    </row>
    <row r="1233" spans="1:3" x14ac:dyDescent="0.3">
      <c r="A1233" s="3"/>
      <c r="B1233" s="3"/>
      <c r="C1233" s="3"/>
    </row>
    <row r="1234" spans="1:3" x14ac:dyDescent="0.3">
      <c r="A1234" s="3"/>
      <c r="B1234" s="3"/>
      <c r="C1234" s="3"/>
    </row>
    <row r="1235" spans="1:3" x14ac:dyDescent="0.3">
      <c r="A1235" s="3"/>
      <c r="B1235" s="3"/>
      <c r="C1235" s="3"/>
    </row>
    <row r="1236" spans="1:3" x14ac:dyDescent="0.3">
      <c r="A1236" s="3"/>
      <c r="B1236" s="3"/>
      <c r="C1236" s="3"/>
    </row>
    <row r="1237" spans="1:3" x14ac:dyDescent="0.3">
      <c r="A1237" s="3"/>
      <c r="B1237" s="3"/>
      <c r="C1237" s="3"/>
    </row>
    <row r="1238" spans="1:3" x14ac:dyDescent="0.3">
      <c r="A1238" s="3"/>
      <c r="B1238" s="3"/>
      <c r="C1238" s="3"/>
    </row>
    <row r="1239" spans="1:3" x14ac:dyDescent="0.3">
      <c r="A1239" s="3"/>
      <c r="B1239" s="3"/>
      <c r="C1239" s="3"/>
    </row>
    <row r="1240" spans="1:3" x14ac:dyDescent="0.3">
      <c r="A1240" s="3"/>
      <c r="B1240" s="3"/>
      <c r="C1240" s="3"/>
    </row>
    <row r="1241" spans="1:3" x14ac:dyDescent="0.3">
      <c r="A1241" s="3"/>
      <c r="B1241" s="3"/>
      <c r="C1241" s="3"/>
    </row>
    <row r="1242" spans="1:3" x14ac:dyDescent="0.3">
      <c r="A1242" s="3"/>
      <c r="B1242" s="3"/>
      <c r="C1242" s="3"/>
    </row>
    <row r="1243" spans="1:3" x14ac:dyDescent="0.3">
      <c r="A1243" s="3"/>
      <c r="B1243" s="3"/>
      <c r="C1243" s="3"/>
    </row>
    <row r="1244" spans="1:3" x14ac:dyDescent="0.3">
      <c r="A1244" s="3"/>
      <c r="B1244" s="3"/>
      <c r="C1244" s="3"/>
    </row>
    <row r="1245" spans="1:3" x14ac:dyDescent="0.3">
      <c r="A1245" s="3"/>
      <c r="B1245" s="3"/>
      <c r="C1245" s="3"/>
    </row>
    <row r="1246" spans="1:3" x14ac:dyDescent="0.3">
      <c r="A1246" s="3"/>
      <c r="B1246" s="3"/>
      <c r="C1246" s="3"/>
    </row>
    <row r="1247" spans="1:3" x14ac:dyDescent="0.3">
      <c r="A1247" s="3"/>
      <c r="B1247" s="3"/>
      <c r="C1247" s="3"/>
    </row>
    <row r="1248" spans="1:3" x14ac:dyDescent="0.3">
      <c r="A1248" s="3"/>
      <c r="B1248" s="3"/>
      <c r="C1248" s="3"/>
    </row>
    <row r="1249" spans="1:3" x14ac:dyDescent="0.3">
      <c r="A1249" s="3"/>
      <c r="B1249" s="3"/>
      <c r="C1249" s="3"/>
    </row>
    <row r="1250" spans="1:3" x14ac:dyDescent="0.3">
      <c r="A1250" s="3"/>
      <c r="B1250" s="3"/>
      <c r="C1250" s="3"/>
    </row>
    <row r="1251" spans="1:3" x14ac:dyDescent="0.3">
      <c r="A1251" s="3"/>
      <c r="B1251" s="3"/>
      <c r="C1251" s="3"/>
    </row>
    <row r="1252" spans="1:3" x14ac:dyDescent="0.3">
      <c r="A1252" s="3"/>
      <c r="B1252" s="3"/>
      <c r="C1252" s="3"/>
    </row>
    <row r="1253" spans="1:3" x14ac:dyDescent="0.3">
      <c r="A1253" s="3"/>
      <c r="B1253" s="3"/>
      <c r="C1253" s="3"/>
    </row>
    <row r="1254" spans="1:3" x14ac:dyDescent="0.3">
      <c r="A1254" s="3"/>
      <c r="B1254" s="3"/>
      <c r="C1254" s="3"/>
    </row>
    <row r="1255" spans="1:3" x14ac:dyDescent="0.3">
      <c r="A1255" s="3"/>
      <c r="B1255" s="3"/>
      <c r="C1255" s="3"/>
    </row>
    <row r="1256" spans="1:3" x14ac:dyDescent="0.3">
      <c r="A1256" s="3"/>
      <c r="B1256" s="3"/>
      <c r="C1256" s="3"/>
    </row>
    <row r="1257" spans="1:3" x14ac:dyDescent="0.3">
      <c r="A1257" s="3"/>
      <c r="B1257" s="3"/>
      <c r="C1257" s="3"/>
    </row>
    <row r="1258" spans="1:3" x14ac:dyDescent="0.3">
      <c r="A1258" s="3"/>
      <c r="B1258" s="3"/>
      <c r="C1258" s="3"/>
    </row>
    <row r="1259" spans="1:3" x14ac:dyDescent="0.3">
      <c r="A1259" s="3"/>
      <c r="B1259" s="3"/>
      <c r="C1259" s="3"/>
    </row>
    <row r="1260" spans="1:3" x14ac:dyDescent="0.3">
      <c r="A1260" s="3"/>
      <c r="B1260" s="3"/>
      <c r="C1260" s="3"/>
    </row>
    <row r="1261" spans="1:3" x14ac:dyDescent="0.3">
      <c r="A1261" s="3"/>
      <c r="B1261" s="3"/>
      <c r="C1261" s="3"/>
    </row>
    <row r="1262" spans="1:3" x14ac:dyDescent="0.3">
      <c r="A1262" s="3"/>
      <c r="B1262" s="3"/>
      <c r="C1262" s="3"/>
    </row>
    <row r="1263" spans="1:3" x14ac:dyDescent="0.3">
      <c r="A1263" s="3"/>
      <c r="B1263" s="3"/>
      <c r="C1263" s="3"/>
    </row>
    <row r="1264" spans="1:3" x14ac:dyDescent="0.3">
      <c r="A1264" s="3"/>
      <c r="B1264" s="3"/>
      <c r="C1264" s="3"/>
    </row>
    <row r="1265" spans="1:3" x14ac:dyDescent="0.3">
      <c r="A1265" s="3"/>
      <c r="B1265" s="3"/>
      <c r="C1265" s="3"/>
    </row>
    <row r="1266" spans="1:3" x14ac:dyDescent="0.3">
      <c r="A1266" s="3"/>
      <c r="B1266" s="3"/>
      <c r="C1266" s="3"/>
    </row>
    <row r="1267" spans="1:3" x14ac:dyDescent="0.3">
      <c r="A1267" s="3"/>
      <c r="B1267" s="3"/>
      <c r="C1267" s="3"/>
    </row>
    <row r="1268" spans="1:3" x14ac:dyDescent="0.3">
      <c r="A1268" s="3"/>
      <c r="B1268" s="3"/>
      <c r="C1268" s="3"/>
    </row>
    <row r="1269" spans="1:3" x14ac:dyDescent="0.3">
      <c r="A1269" s="3"/>
      <c r="B1269" s="3"/>
      <c r="C1269" s="3"/>
    </row>
    <row r="1270" spans="1:3" x14ac:dyDescent="0.3">
      <c r="A1270" s="3"/>
      <c r="B1270" s="3"/>
      <c r="C1270" s="3"/>
    </row>
    <row r="1271" spans="1:3" x14ac:dyDescent="0.3">
      <c r="A1271" s="3"/>
      <c r="B1271" s="3"/>
      <c r="C1271" s="3"/>
    </row>
    <row r="1272" spans="1:3" x14ac:dyDescent="0.3">
      <c r="A1272" s="3"/>
      <c r="B1272" s="3"/>
      <c r="C1272" s="3"/>
    </row>
    <row r="1273" spans="1:3" x14ac:dyDescent="0.3">
      <c r="A1273" s="3"/>
      <c r="B1273" s="3"/>
      <c r="C1273" s="3"/>
    </row>
    <row r="1274" spans="1:3" x14ac:dyDescent="0.3">
      <c r="A1274" s="3"/>
      <c r="B1274" s="3"/>
      <c r="C1274" s="3"/>
    </row>
    <row r="1275" spans="1:3" x14ac:dyDescent="0.3">
      <c r="A1275" s="3"/>
      <c r="B1275" s="3"/>
      <c r="C1275" s="3"/>
    </row>
    <row r="1276" spans="1:3" x14ac:dyDescent="0.3">
      <c r="A1276" s="3"/>
      <c r="B1276" s="3"/>
      <c r="C1276" s="3"/>
    </row>
    <row r="1277" spans="1:3" x14ac:dyDescent="0.3">
      <c r="A1277" s="3"/>
      <c r="B1277" s="3"/>
      <c r="C1277" s="3"/>
    </row>
    <row r="1278" spans="1:3" x14ac:dyDescent="0.3">
      <c r="A1278" s="3"/>
      <c r="B1278" s="3"/>
      <c r="C1278" s="3"/>
    </row>
    <row r="1279" spans="1:3" x14ac:dyDescent="0.3">
      <c r="A1279" s="3"/>
      <c r="B1279" s="3"/>
      <c r="C1279" s="3"/>
    </row>
    <row r="1280" spans="1:3" x14ac:dyDescent="0.3">
      <c r="A1280" s="3"/>
      <c r="B1280" s="3"/>
      <c r="C1280" s="3"/>
    </row>
    <row r="1281" spans="1:3" x14ac:dyDescent="0.3">
      <c r="A1281" s="3"/>
      <c r="B1281" s="3"/>
      <c r="C1281" s="3"/>
    </row>
    <row r="1282" spans="1:3" x14ac:dyDescent="0.3">
      <c r="A1282" s="3"/>
      <c r="B1282" s="3"/>
      <c r="C1282" s="3"/>
    </row>
    <row r="1283" spans="1:3" x14ac:dyDescent="0.3">
      <c r="A1283" s="3"/>
      <c r="B1283" s="3"/>
      <c r="C1283" s="3"/>
    </row>
    <row r="1284" spans="1:3" x14ac:dyDescent="0.3">
      <c r="A1284" s="3"/>
      <c r="B1284" s="3"/>
      <c r="C1284" s="3"/>
    </row>
    <row r="1285" spans="1:3" x14ac:dyDescent="0.3">
      <c r="A1285" s="3"/>
      <c r="B1285" s="3"/>
      <c r="C1285" s="3"/>
    </row>
    <row r="1286" spans="1:3" x14ac:dyDescent="0.3">
      <c r="A1286" s="3"/>
      <c r="B1286" s="3"/>
      <c r="C1286" s="3"/>
    </row>
    <row r="1287" spans="1:3" x14ac:dyDescent="0.3">
      <c r="A1287" s="3"/>
      <c r="B1287" s="3"/>
      <c r="C1287" s="3"/>
    </row>
    <row r="1288" spans="1:3" x14ac:dyDescent="0.3">
      <c r="A1288" s="3"/>
      <c r="B1288" s="3"/>
      <c r="C1288" s="3"/>
    </row>
    <row r="1289" spans="1:3" x14ac:dyDescent="0.3">
      <c r="A1289" s="3"/>
      <c r="B1289" s="3"/>
      <c r="C1289" s="3"/>
    </row>
    <row r="1290" spans="1:3" x14ac:dyDescent="0.3">
      <c r="A1290" s="3"/>
      <c r="B1290" s="3"/>
      <c r="C1290" s="3"/>
    </row>
    <row r="1291" spans="1:3" x14ac:dyDescent="0.3">
      <c r="A1291" s="3"/>
      <c r="B1291" s="3"/>
      <c r="C1291" s="3"/>
    </row>
    <row r="1292" spans="1:3" x14ac:dyDescent="0.3">
      <c r="A1292" s="3"/>
      <c r="B1292" s="3"/>
      <c r="C1292" s="3"/>
    </row>
    <row r="1293" spans="1:3" x14ac:dyDescent="0.3">
      <c r="A1293" s="3"/>
      <c r="B1293" s="3"/>
      <c r="C1293" s="3"/>
    </row>
    <row r="1294" spans="1:3" x14ac:dyDescent="0.3">
      <c r="A1294" s="3"/>
      <c r="B1294" s="3"/>
      <c r="C1294" s="3"/>
    </row>
    <row r="1295" spans="1:3" x14ac:dyDescent="0.3">
      <c r="A1295" s="3"/>
      <c r="B1295" s="3"/>
      <c r="C1295" s="3"/>
    </row>
    <row r="1296" spans="1:3" x14ac:dyDescent="0.3">
      <c r="A1296" s="3"/>
      <c r="B1296" s="3"/>
      <c r="C1296" s="3"/>
    </row>
    <row r="1297" spans="1:3" x14ac:dyDescent="0.3">
      <c r="A1297" s="3"/>
      <c r="B1297" s="3"/>
      <c r="C1297" s="3"/>
    </row>
    <row r="1298" spans="1:3" x14ac:dyDescent="0.3">
      <c r="A1298" s="3"/>
      <c r="B1298" s="3"/>
      <c r="C1298" s="3"/>
    </row>
    <row r="1299" spans="1:3" x14ac:dyDescent="0.3">
      <c r="A1299" s="3"/>
      <c r="B1299" s="3"/>
      <c r="C1299" s="3"/>
    </row>
    <row r="1300" spans="1:3" x14ac:dyDescent="0.3">
      <c r="A1300" s="3"/>
      <c r="B1300" s="3"/>
      <c r="C1300" s="3"/>
    </row>
    <row r="1301" spans="1:3" x14ac:dyDescent="0.3">
      <c r="A1301" s="3"/>
      <c r="B1301" s="3"/>
      <c r="C1301" s="3"/>
    </row>
    <row r="1302" spans="1:3" x14ac:dyDescent="0.3">
      <c r="A1302" s="3"/>
      <c r="B1302" s="3"/>
      <c r="C1302" s="3"/>
    </row>
    <row r="1303" spans="1:3" x14ac:dyDescent="0.3">
      <c r="A1303" s="3"/>
      <c r="B1303" s="3"/>
      <c r="C1303" s="3"/>
    </row>
    <row r="1304" spans="1:3" x14ac:dyDescent="0.3">
      <c r="A1304" s="3"/>
      <c r="B1304" s="3"/>
      <c r="C1304" s="3"/>
    </row>
    <row r="1305" spans="1:3" x14ac:dyDescent="0.3">
      <c r="A1305" s="3"/>
      <c r="B1305" s="3"/>
      <c r="C1305" s="3"/>
    </row>
    <row r="1306" spans="1:3" x14ac:dyDescent="0.3">
      <c r="A1306" s="3"/>
      <c r="B1306" s="3"/>
      <c r="C1306" s="3"/>
    </row>
    <row r="1307" spans="1:3" x14ac:dyDescent="0.3">
      <c r="A1307" s="3"/>
      <c r="B1307" s="3"/>
      <c r="C1307" s="3"/>
    </row>
    <row r="1308" spans="1:3" x14ac:dyDescent="0.3">
      <c r="A1308" s="3"/>
      <c r="B1308" s="3"/>
      <c r="C1308" s="3"/>
    </row>
    <row r="1309" spans="1:3" x14ac:dyDescent="0.3">
      <c r="A1309" s="3"/>
      <c r="B1309" s="3"/>
      <c r="C1309" s="3"/>
    </row>
    <row r="1310" spans="1:3" x14ac:dyDescent="0.3">
      <c r="A1310" s="3"/>
      <c r="B1310" s="3"/>
      <c r="C1310" s="3"/>
    </row>
    <row r="1311" spans="1:3" x14ac:dyDescent="0.3">
      <c r="A1311" s="3"/>
      <c r="B1311" s="3"/>
      <c r="C1311" s="3"/>
    </row>
    <row r="1312" spans="1:3" x14ac:dyDescent="0.3">
      <c r="A1312" s="3"/>
      <c r="B1312" s="3"/>
      <c r="C1312" s="3"/>
    </row>
    <row r="1313" spans="1:3" x14ac:dyDescent="0.3">
      <c r="A1313" s="3"/>
      <c r="B1313" s="3"/>
      <c r="C1313" s="3"/>
    </row>
    <row r="1314" spans="1:3" x14ac:dyDescent="0.3">
      <c r="A1314" s="3"/>
      <c r="B1314" s="3"/>
      <c r="C1314" s="3"/>
    </row>
    <row r="1315" spans="1:3" x14ac:dyDescent="0.3">
      <c r="A1315" s="3"/>
      <c r="B1315" s="3"/>
      <c r="C1315" s="3"/>
    </row>
    <row r="1316" spans="1:3" x14ac:dyDescent="0.3">
      <c r="A1316" s="3"/>
      <c r="B1316" s="3"/>
      <c r="C1316" s="3"/>
    </row>
    <row r="1317" spans="1:3" x14ac:dyDescent="0.3">
      <c r="A1317" s="3"/>
      <c r="B1317" s="3"/>
      <c r="C1317" s="3"/>
    </row>
    <row r="1318" spans="1:3" x14ac:dyDescent="0.3">
      <c r="A1318" s="3"/>
      <c r="B1318" s="3"/>
      <c r="C1318" s="3"/>
    </row>
    <row r="1319" spans="1:3" x14ac:dyDescent="0.3">
      <c r="A1319" s="3"/>
      <c r="B1319" s="3"/>
      <c r="C1319" s="3"/>
    </row>
    <row r="1320" spans="1:3" x14ac:dyDescent="0.3">
      <c r="A1320" s="3"/>
      <c r="B1320" s="3"/>
      <c r="C1320" s="3"/>
    </row>
    <row r="1321" spans="1:3" x14ac:dyDescent="0.3">
      <c r="A1321" s="3"/>
      <c r="B1321" s="3"/>
      <c r="C1321" s="3"/>
    </row>
    <row r="1322" spans="1:3" x14ac:dyDescent="0.3">
      <c r="A1322" s="3"/>
      <c r="B1322" s="3"/>
      <c r="C1322" s="3"/>
    </row>
    <row r="1323" spans="1:3" x14ac:dyDescent="0.3">
      <c r="A1323" s="3"/>
      <c r="B1323" s="3"/>
      <c r="C1323" s="3"/>
    </row>
    <row r="1324" spans="1:3" x14ac:dyDescent="0.3">
      <c r="A1324" s="3"/>
      <c r="B1324" s="3"/>
      <c r="C1324" s="3"/>
    </row>
    <row r="1325" spans="1:3" x14ac:dyDescent="0.3">
      <c r="A1325" s="3"/>
      <c r="B1325" s="3"/>
      <c r="C1325" s="3"/>
    </row>
    <row r="1326" spans="1:3" x14ac:dyDescent="0.3">
      <c r="A1326" s="3"/>
      <c r="B1326" s="3"/>
      <c r="C1326" s="3"/>
    </row>
    <row r="1327" spans="1:3" x14ac:dyDescent="0.3">
      <c r="A1327" s="3"/>
      <c r="B1327" s="3"/>
      <c r="C1327" s="3"/>
    </row>
    <row r="1328" spans="1:3" x14ac:dyDescent="0.3">
      <c r="A1328" s="3"/>
      <c r="B1328" s="3"/>
      <c r="C1328" s="3"/>
    </row>
    <row r="1329" spans="1:3" x14ac:dyDescent="0.3">
      <c r="A1329" s="3"/>
      <c r="B1329" s="3"/>
      <c r="C1329" s="3"/>
    </row>
    <row r="1330" spans="1:3" x14ac:dyDescent="0.3">
      <c r="A1330" s="3"/>
      <c r="B1330" s="3"/>
      <c r="C1330" s="3"/>
    </row>
    <row r="1331" spans="1:3" x14ac:dyDescent="0.3">
      <c r="A1331" s="3"/>
      <c r="B1331" s="3"/>
      <c r="C1331" s="3"/>
    </row>
    <row r="1332" spans="1:3" x14ac:dyDescent="0.3">
      <c r="A1332" s="3"/>
      <c r="B1332" s="3"/>
      <c r="C1332" s="3"/>
    </row>
    <row r="1333" spans="1:3" x14ac:dyDescent="0.3">
      <c r="A1333" s="3"/>
      <c r="B1333" s="3"/>
      <c r="C1333" s="3"/>
    </row>
    <row r="1334" spans="1:3" x14ac:dyDescent="0.3">
      <c r="A1334" s="3"/>
      <c r="B1334" s="3"/>
      <c r="C1334" s="3"/>
    </row>
    <row r="1335" spans="1:3" x14ac:dyDescent="0.3">
      <c r="A1335" s="3"/>
      <c r="B1335" s="3"/>
      <c r="C1335" s="3"/>
    </row>
    <row r="1336" spans="1:3" x14ac:dyDescent="0.3">
      <c r="A1336" s="3"/>
      <c r="B1336" s="3"/>
      <c r="C1336" s="3"/>
    </row>
    <row r="1337" spans="1:3" x14ac:dyDescent="0.3">
      <c r="A1337" s="3"/>
      <c r="B1337" s="3"/>
      <c r="C1337" s="3"/>
    </row>
    <row r="1338" spans="1:3" x14ac:dyDescent="0.3">
      <c r="A1338" s="3"/>
      <c r="B1338" s="3"/>
      <c r="C1338" s="3"/>
    </row>
    <row r="1339" spans="1:3" x14ac:dyDescent="0.3">
      <c r="A1339" s="3"/>
      <c r="B1339" s="3"/>
      <c r="C1339" s="3"/>
    </row>
    <row r="1340" spans="1:3" x14ac:dyDescent="0.3">
      <c r="A1340" s="3"/>
      <c r="B1340" s="3"/>
      <c r="C1340" s="3"/>
    </row>
    <row r="1341" spans="1:3" x14ac:dyDescent="0.3">
      <c r="A1341" s="3"/>
      <c r="B1341" s="3"/>
      <c r="C1341" s="3"/>
    </row>
    <row r="1342" spans="1:3" x14ac:dyDescent="0.3">
      <c r="A1342" s="3"/>
      <c r="B1342" s="3"/>
      <c r="C1342" s="3"/>
    </row>
    <row r="1343" spans="1:3" x14ac:dyDescent="0.3">
      <c r="A1343" s="3"/>
      <c r="B1343" s="3"/>
      <c r="C1343" s="3"/>
    </row>
    <row r="1344" spans="1:3" x14ac:dyDescent="0.3">
      <c r="A1344" s="3"/>
      <c r="B1344" s="3"/>
      <c r="C1344" s="3"/>
    </row>
    <row r="1345" spans="1:3" x14ac:dyDescent="0.3">
      <c r="A1345" s="3"/>
      <c r="B1345" s="3"/>
      <c r="C1345" s="3"/>
    </row>
    <row r="1346" spans="1:3" x14ac:dyDescent="0.3">
      <c r="A1346" s="3"/>
      <c r="B1346" s="3"/>
      <c r="C1346" s="3"/>
    </row>
    <row r="1347" spans="1:3" x14ac:dyDescent="0.3">
      <c r="A1347" s="3"/>
      <c r="B1347" s="3"/>
      <c r="C1347" s="3"/>
    </row>
    <row r="1348" spans="1:3" x14ac:dyDescent="0.3">
      <c r="A1348" s="3"/>
      <c r="B1348" s="3"/>
      <c r="C1348" s="3"/>
    </row>
    <row r="1349" spans="1:3" x14ac:dyDescent="0.3">
      <c r="A1349" s="3"/>
      <c r="B1349" s="3"/>
      <c r="C1349" s="3"/>
    </row>
    <row r="1350" spans="1:3" x14ac:dyDescent="0.3">
      <c r="A1350" s="3"/>
      <c r="B1350" s="3"/>
      <c r="C1350" s="3"/>
    </row>
    <row r="1351" spans="1:3" x14ac:dyDescent="0.3">
      <c r="A1351" s="3"/>
      <c r="B1351" s="3"/>
      <c r="C1351" s="3"/>
    </row>
    <row r="1352" spans="1:3" x14ac:dyDescent="0.3">
      <c r="A1352" s="3"/>
      <c r="B1352" s="3"/>
      <c r="C1352" s="3"/>
    </row>
    <row r="1353" spans="1:3" x14ac:dyDescent="0.3">
      <c r="A1353" s="3"/>
      <c r="B1353" s="3"/>
      <c r="C1353" s="3"/>
    </row>
    <row r="1354" spans="1:3" x14ac:dyDescent="0.3">
      <c r="A1354" s="3"/>
      <c r="B1354" s="3"/>
      <c r="C1354" s="3"/>
    </row>
    <row r="1355" spans="1:3" x14ac:dyDescent="0.3">
      <c r="A1355" s="3"/>
      <c r="B1355" s="3"/>
      <c r="C1355" s="3"/>
    </row>
    <row r="1356" spans="1:3" x14ac:dyDescent="0.3">
      <c r="A1356" s="3"/>
      <c r="B1356" s="3"/>
      <c r="C1356" s="3"/>
    </row>
    <row r="1357" spans="1:3" x14ac:dyDescent="0.3">
      <c r="A1357" s="3"/>
      <c r="B1357" s="3"/>
      <c r="C1357" s="3"/>
    </row>
    <row r="1358" spans="1:3" x14ac:dyDescent="0.3">
      <c r="A1358" s="3"/>
      <c r="B1358" s="3"/>
      <c r="C1358" s="3"/>
    </row>
    <row r="1359" spans="1:3" x14ac:dyDescent="0.3">
      <c r="A1359" s="3"/>
      <c r="B1359" s="3"/>
      <c r="C1359" s="3"/>
    </row>
    <row r="1360" spans="1:3" x14ac:dyDescent="0.3">
      <c r="A1360" s="3"/>
      <c r="B1360" s="3"/>
      <c r="C1360" s="3"/>
    </row>
    <row r="1361" spans="1:3" x14ac:dyDescent="0.3">
      <c r="A1361" s="3"/>
      <c r="B1361" s="3"/>
      <c r="C1361" s="3"/>
    </row>
    <row r="1362" spans="1:3" x14ac:dyDescent="0.3">
      <c r="A1362" s="3"/>
      <c r="B1362" s="3"/>
      <c r="C1362" s="3"/>
    </row>
    <row r="1363" spans="1:3" x14ac:dyDescent="0.3">
      <c r="A1363" s="3"/>
      <c r="B1363" s="3"/>
      <c r="C1363" s="3"/>
    </row>
    <row r="1364" spans="1:3" x14ac:dyDescent="0.3">
      <c r="A1364" s="3"/>
      <c r="B1364" s="3"/>
      <c r="C1364" s="3"/>
    </row>
    <row r="1365" spans="1:3" x14ac:dyDescent="0.3">
      <c r="A1365" s="3"/>
      <c r="B1365" s="3"/>
      <c r="C1365" s="3"/>
    </row>
    <row r="1366" spans="1:3" x14ac:dyDescent="0.3">
      <c r="A1366" s="3"/>
      <c r="B1366" s="3"/>
      <c r="C1366" s="3"/>
    </row>
    <row r="1367" spans="1:3" x14ac:dyDescent="0.3">
      <c r="A1367" s="3"/>
      <c r="B1367" s="3"/>
      <c r="C1367" s="3"/>
    </row>
    <row r="1368" spans="1:3" x14ac:dyDescent="0.3">
      <c r="A1368" s="3"/>
      <c r="B1368" s="3"/>
      <c r="C1368" s="3"/>
    </row>
    <row r="1369" spans="1:3" x14ac:dyDescent="0.3">
      <c r="A1369" s="3"/>
      <c r="B1369" s="3"/>
      <c r="C1369" s="3"/>
    </row>
    <row r="1370" spans="1:3" x14ac:dyDescent="0.3">
      <c r="A1370" s="3"/>
      <c r="B1370" s="3"/>
      <c r="C1370" s="3"/>
    </row>
    <row r="1371" spans="1:3" x14ac:dyDescent="0.3">
      <c r="A1371" s="3"/>
      <c r="B1371" s="3"/>
      <c r="C1371" s="3"/>
    </row>
    <row r="1372" spans="1:3" x14ac:dyDescent="0.3">
      <c r="A1372" s="3"/>
      <c r="B1372" s="3"/>
      <c r="C1372" s="3"/>
    </row>
    <row r="1373" spans="1:3" x14ac:dyDescent="0.3">
      <c r="A1373" s="3"/>
      <c r="B1373" s="3"/>
      <c r="C1373" s="3"/>
    </row>
    <row r="1374" spans="1:3" x14ac:dyDescent="0.3">
      <c r="A1374" s="3"/>
      <c r="B1374" s="3"/>
      <c r="C1374" s="3"/>
    </row>
    <row r="1375" spans="1:3" x14ac:dyDescent="0.3">
      <c r="A1375" s="3"/>
      <c r="B1375" s="3"/>
      <c r="C1375" s="3"/>
    </row>
    <row r="1376" spans="1:3" x14ac:dyDescent="0.3">
      <c r="A1376" s="3"/>
      <c r="B1376" s="3"/>
      <c r="C1376" s="3"/>
    </row>
    <row r="1377" spans="1:3" x14ac:dyDescent="0.3">
      <c r="A1377" s="3"/>
      <c r="B1377" s="3"/>
      <c r="C1377" s="3"/>
    </row>
    <row r="1378" spans="1:3" x14ac:dyDescent="0.3">
      <c r="A1378" s="3"/>
      <c r="B1378" s="3"/>
      <c r="C1378" s="3"/>
    </row>
    <row r="1379" spans="1:3" x14ac:dyDescent="0.3">
      <c r="A1379" s="3"/>
      <c r="B1379" s="3"/>
      <c r="C1379" s="3"/>
    </row>
    <row r="1380" spans="1:3" x14ac:dyDescent="0.3">
      <c r="A1380" s="3"/>
      <c r="B1380" s="3"/>
      <c r="C1380" s="3"/>
    </row>
    <row r="1381" spans="1:3" x14ac:dyDescent="0.3">
      <c r="A1381" s="3"/>
      <c r="B1381" s="3"/>
      <c r="C1381" s="3"/>
    </row>
    <row r="1382" spans="1:3" x14ac:dyDescent="0.3">
      <c r="A1382" s="3"/>
      <c r="B1382" s="3"/>
      <c r="C1382" s="3"/>
    </row>
    <row r="1383" spans="1:3" x14ac:dyDescent="0.3">
      <c r="A1383" s="3"/>
      <c r="B1383" s="3"/>
      <c r="C1383" s="3"/>
    </row>
    <row r="1384" spans="1:3" x14ac:dyDescent="0.3">
      <c r="A1384" s="3"/>
      <c r="B1384" s="3"/>
      <c r="C1384" s="3"/>
    </row>
    <row r="1385" spans="1:3" x14ac:dyDescent="0.3">
      <c r="A1385" s="3"/>
      <c r="B1385" s="3"/>
      <c r="C1385" s="3"/>
    </row>
    <row r="1386" spans="1:3" x14ac:dyDescent="0.3">
      <c r="A1386" s="3"/>
      <c r="B1386" s="3"/>
      <c r="C1386" s="3"/>
    </row>
    <row r="1387" spans="1:3" x14ac:dyDescent="0.3">
      <c r="A1387" s="3"/>
      <c r="B1387" s="3"/>
      <c r="C1387" s="3"/>
    </row>
    <row r="1388" spans="1:3" x14ac:dyDescent="0.3">
      <c r="A1388" s="3"/>
      <c r="B1388" s="3"/>
      <c r="C1388" s="3"/>
    </row>
    <row r="1389" spans="1:3" x14ac:dyDescent="0.3">
      <c r="A1389" s="3"/>
      <c r="B1389" s="3"/>
      <c r="C1389" s="3"/>
    </row>
    <row r="1390" spans="1:3" x14ac:dyDescent="0.3">
      <c r="A1390" s="3"/>
      <c r="B1390" s="3"/>
      <c r="C1390" s="3"/>
    </row>
    <row r="1391" spans="1:3" x14ac:dyDescent="0.3">
      <c r="A1391" s="3"/>
      <c r="B1391" s="3"/>
      <c r="C1391" s="3"/>
    </row>
    <row r="1392" spans="1:3" x14ac:dyDescent="0.3">
      <c r="A1392" s="3"/>
      <c r="B1392" s="3"/>
      <c r="C1392" s="3"/>
    </row>
    <row r="1393" spans="1:3" x14ac:dyDescent="0.3">
      <c r="A1393" s="3"/>
      <c r="B1393" s="3"/>
      <c r="C1393" s="3"/>
    </row>
    <row r="1394" spans="1:3" x14ac:dyDescent="0.3">
      <c r="A1394" s="3"/>
      <c r="B1394" s="3"/>
      <c r="C1394" s="3"/>
    </row>
    <row r="1395" spans="1:3" x14ac:dyDescent="0.3">
      <c r="A1395" s="3"/>
      <c r="B1395" s="3"/>
      <c r="C1395" s="3"/>
    </row>
    <row r="1396" spans="1:3" x14ac:dyDescent="0.3">
      <c r="A1396" s="3"/>
      <c r="B1396" s="3"/>
      <c r="C1396" s="3"/>
    </row>
    <row r="1397" spans="1:3" x14ac:dyDescent="0.3">
      <c r="A1397" s="3"/>
      <c r="B1397" s="3"/>
      <c r="C1397" s="3"/>
    </row>
    <row r="1398" spans="1:3" x14ac:dyDescent="0.3">
      <c r="A1398" s="3"/>
      <c r="B1398" s="3"/>
      <c r="C1398" s="3"/>
    </row>
    <row r="1399" spans="1:3" x14ac:dyDescent="0.3">
      <c r="A1399" s="3"/>
      <c r="B1399" s="3"/>
      <c r="C1399" s="3"/>
    </row>
    <row r="1400" spans="1:3" x14ac:dyDescent="0.3">
      <c r="A1400" s="3"/>
      <c r="B1400" s="3"/>
      <c r="C1400" s="3"/>
    </row>
    <row r="1401" spans="1:3" x14ac:dyDescent="0.3">
      <c r="A1401" s="3"/>
      <c r="B1401" s="3"/>
      <c r="C1401" s="3"/>
    </row>
    <row r="1402" spans="1:3" x14ac:dyDescent="0.3">
      <c r="A1402" s="3"/>
      <c r="B1402" s="3"/>
      <c r="C1402" s="3"/>
    </row>
    <row r="1403" spans="1:3" x14ac:dyDescent="0.3">
      <c r="A1403" s="3"/>
      <c r="B1403" s="3"/>
      <c r="C1403" s="3"/>
    </row>
    <row r="1404" spans="1:3" x14ac:dyDescent="0.3">
      <c r="A1404" s="3"/>
      <c r="B1404" s="3"/>
      <c r="C1404" s="3"/>
    </row>
    <row r="1405" spans="1:3" x14ac:dyDescent="0.3">
      <c r="A1405" s="3"/>
      <c r="B1405" s="3"/>
      <c r="C1405" s="3"/>
    </row>
    <row r="1406" spans="1:3" x14ac:dyDescent="0.3">
      <c r="A1406" s="3"/>
      <c r="B1406" s="3"/>
      <c r="C1406" s="3"/>
    </row>
    <row r="1407" spans="1:3" x14ac:dyDescent="0.3">
      <c r="A1407" s="3"/>
      <c r="B1407" s="3"/>
      <c r="C1407" s="3"/>
    </row>
    <row r="1408" spans="1:3" x14ac:dyDescent="0.3">
      <c r="A1408" s="3"/>
      <c r="B1408" s="3"/>
      <c r="C1408" s="3"/>
    </row>
    <row r="1409" spans="1:3" x14ac:dyDescent="0.3">
      <c r="A1409" s="3"/>
      <c r="B1409" s="3"/>
      <c r="C1409" s="3"/>
    </row>
    <row r="1410" spans="1:3" x14ac:dyDescent="0.3">
      <c r="A1410" s="3"/>
      <c r="B1410" s="3"/>
      <c r="C1410" s="3"/>
    </row>
    <row r="1411" spans="1:3" x14ac:dyDescent="0.3">
      <c r="A1411" s="3"/>
      <c r="B1411" s="3"/>
      <c r="C1411" s="3"/>
    </row>
    <row r="1412" spans="1:3" x14ac:dyDescent="0.3">
      <c r="A1412" s="3"/>
      <c r="B1412" s="3"/>
      <c r="C1412" s="3"/>
    </row>
    <row r="1413" spans="1:3" x14ac:dyDescent="0.3">
      <c r="A1413" s="3"/>
      <c r="B1413" s="3"/>
      <c r="C1413" s="3"/>
    </row>
    <row r="1414" spans="1:3" x14ac:dyDescent="0.3">
      <c r="A1414" s="3"/>
      <c r="B1414" s="3"/>
      <c r="C1414" s="3"/>
    </row>
    <row r="1415" spans="1:3" x14ac:dyDescent="0.3">
      <c r="A1415" s="3"/>
      <c r="B1415" s="3"/>
      <c r="C1415" s="3"/>
    </row>
    <row r="1416" spans="1:3" x14ac:dyDescent="0.3">
      <c r="A1416" s="3"/>
      <c r="B1416" s="3"/>
      <c r="C1416" s="3"/>
    </row>
    <row r="1417" spans="1:3" x14ac:dyDescent="0.3">
      <c r="A1417" s="3"/>
      <c r="B1417" s="3"/>
      <c r="C1417" s="3"/>
    </row>
    <row r="1418" spans="1:3" x14ac:dyDescent="0.3">
      <c r="A1418" s="3"/>
      <c r="B1418" s="3"/>
      <c r="C1418" s="3"/>
    </row>
    <row r="1419" spans="1:3" x14ac:dyDescent="0.3">
      <c r="A1419" s="3"/>
      <c r="B1419" s="3"/>
      <c r="C1419" s="3"/>
    </row>
    <row r="1420" spans="1:3" x14ac:dyDescent="0.3">
      <c r="A1420" s="3"/>
      <c r="B1420" s="3"/>
      <c r="C1420" s="3"/>
    </row>
    <row r="1421" spans="1:3" x14ac:dyDescent="0.3">
      <c r="A1421" s="3"/>
      <c r="B1421" s="3"/>
      <c r="C1421" s="3"/>
    </row>
    <row r="1422" spans="1:3" x14ac:dyDescent="0.3">
      <c r="A1422" s="3"/>
      <c r="B1422" s="3"/>
      <c r="C1422" s="3"/>
    </row>
    <row r="1423" spans="1:3" x14ac:dyDescent="0.3">
      <c r="A1423" s="3"/>
      <c r="B1423" s="3"/>
      <c r="C1423" s="3"/>
    </row>
    <row r="1424" spans="1:3" x14ac:dyDescent="0.3">
      <c r="A1424" s="3"/>
      <c r="B1424" s="3"/>
      <c r="C1424" s="3"/>
    </row>
    <row r="1425" spans="1:3" x14ac:dyDescent="0.3">
      <c r="A1425" s="3"/>
      <c r="B1425" s="3"/>
      <c r="C1425" s="3"/>
    </row>
    <row r="1426" spans="1:3" x14ac:dyDescent="0.3">
      <c r="A1426" s="3"/>
      <c r="B1426" s="3"/>
      <c r="C1426" s="3"/>
    </row>
    <row r="1427" spans="1:3" x14ac:dyDescent="0.3">
      <c r="A1427" s="3"/>
      <c r="B1427" s="3"/>
      <c r="C1427" s="3"/>
    </row>
    <row r="1428" spans="1:3" x14ac:dyDescent="0.3">
      <c r="A1428" s="3"/>
      <c r="B1428" s="3"/>
      <c r="C1428" s="3"/>
    </row>
    <row r="1429" spans="1:3" x14ac:dyDescent="0.3">
      <c r="A1429" s="3"/>
      <c r="B1429" s="3"/>
      <c r="C1429" s="3"/>
    </row>
    <row r="1430" spans="1:3" x14ac:dyDescent="0.3">
      <c r="A1430" s="3"/>
      <c r="B1430" s="3"/>
      <c r="C1430" s="3"/>
    </row>
    <row r="1431" spans="1:3" x14ac:dyDescent="0.3">
      <c r="A1431" s="3"/>
      <c r="B1431" s="3"/>
      <c r="C1431" s="3"/>
    </row>
    <row r="1432" spans="1:3" x14ac:dyDescent="0.3">
      <c r="A1432" s="3"/>
      <c r="B1432" s="3"/>
      <c r="C1432" s="3"/>
    </row>
    <row r="1433" spans="1:3" x14ac:dyDescent="0.3">
      <c r="A1433" s="3"/>
      <c r="B1433" s="3"/>
      <c r="C1433" s="3"/>
    </row>
    <row r="1434" spans="1:3" x14ac:dyDescent="0.3">
      <c r="A1434" s="3"/>
      <c r="B1434" s="3"/>
      <c r="C1434" s="3"/>
    </row>
    <row r="1435" spans="1:3" x14ac:dyDescent="0.3">
      <c r="A1435" s="3"/>
      <c r="B1435" s="3"/>
      <c r="C1435" s="3"/>
    </row>
    <row r="1436" spans="1:3" x14ac:dyDescent="0.3">
      <c r="A1436" s="3"/>
      <c r="B1436" s="3"/>
      <c r="C1436" s="3"/>
    </row>
    <row r="1437" spans="1:3" x14ac:dyDescent="0.3">
      <c r="A1437" s="3"/>
      <c r="B1437" s="3"/>
      <c r="C1437" s="3"/>
    </row>
    <row r="1438" spans="1:3" x14ac:dyDescent="0.3">
      <c r="A1438" s="3"/>
      <c r="B1438" s="3"/>
      <c r="C1438" s="3"/>
    </row>
    <row r="1439" spans="1:3" x14ac:dyDescent="0.3">
      <c r="A1439" s="3"/>
      <c r="B1439" s="3"/>
      <c r="C1439" s="3"/>
    </row>
    <row r="1440" spans="1:3" x14ac:dyDescent="0.3">
      <c r="A1440" s="3"/>
      <c r="B1440" s="3"/>
      <c r="C1440" s="3"/>
    </row>
    <row r="1441" spans="1:3" x14ac:dyDescent="0.3">
      <c r="A1441" s="3"/>
      <c r="B1441" s="3"/>
      <c r="C1441" s="3"/>
    </row>
    <row r="1442" spans="1:3" x14ac:dyDescent="0.3">
      <c r="A1442" s="3"/>
      <c r="B1442" s="3"/>
      <c r="C1442" s="3"/>
    </row>
    <row r="1443" spans="1:3" x14ac:dyDescent="0.3">
      <c r="A1443" s="3"/>
      <c r="B1443" s="3"/>
      <c r="C1443" s="3"/>
    </row>
    <row r="1444" spans="1:3" x14ac:dyDescent="0.3">
      <c r="A1444" s="3"/>
      <c r="B1444" s="3"/>
      <c r="C1444" s="3"/>
    </row>
    <row r="1445" spans="1:3" x14ac:dyDescent="0.3">
      <c r="A1445" s="3"/>
      <c r="B1445" s="3"/>
      <c r="C1445" s="3"/>
    </row>
    <row r="1446" spans="1:3" x14ac:dyDescent="0.3">
      <c r="A1446" s="3"/>
      <c r="B1446" s="3"/>
      <c r="C1446" s="3"/>
    </row>
    <row r="1447" spans="1:3" x14ac:dyDescent="0.3">
      <c r="A1447" s="3"/>
      <c r="B1447" s="3"/>
      <c r="C1447" s="3"/>
    </row>
    <row r="1448" spans="1:3" x14ac:dyDescent="0.3">
      <c r="A1448" s="3"/>
      <c r="B1448" s="3"/>
      <c r="C1448" s="3"/>
    </row>
    <row r="1449" spans="1:3" x14ac:dyDescent="0.3">
      <c r="A1449" s="3"/>
      <c r="B1449" s="3"/>
      <c r="C1449" s="3"/>
    </row>
    <row r="1450" spans="1:3" x14ac:dyDescent="0.3">
      <c r="A1450" s="3"/>
      <c r="B1450" s="3"/>
      <c r="C1450" s="3"/>
    </row>
    <row r="1451" spans="1:3" x14ac:dyDescent="0.3">
      <c r="A1451" s="3"/>
      <c r="B1451" s="3"/>
      <c r="C1451" s="3"/>
    </row>
    <row r="1452" spans="1:3" x14ac:dyDescent="0.3">
      <c r="A1452" s="3"/>
      <c r="B1452" s="3"/>
      <c r="C1452" s="3"/>
    </row>
    <row r="1453" spans="1:3" x14ac:dyDescent="0.3">
      <c r="A1453" s="3"/>
      <c r="B1453" s="3"/>
      <c r="C1453" s="3"/>
    </row>
    <row r="1454" spans="1:3" x14ac:dyDescent="0.3">
      <c r="A1454" s="3"/>
      <c r="B1454" s="3"/>
      <c r="C1454" s="3"/>
    </row>
    <row r="1455" spans="1:3" x14ac:dyDescent="0.3">
      <c r="A1455" s="3"/>
      <c r="B1455" s="3"/>
      <c r="C1455" s="3"/>
    </row>
    <row r="1456" spans="1:3" x14ac:dyDescent="0.3">
      <c r="A1456" s="3"/>
      <c r="B1456" s="3"/>
      <c r="C1456" s="3"/>
    </row>
    <row r="1457" spans="1:3" x14ac:dyDescent="0.3">
      <c r="A1457" s="3"/>
      <c r="B1457" s="3"/>
      <c r="C1457" s="3"/>
    </row>
    <row r="1458" spans="1:3" x14ac:dyDescent="0.3">
      <c r="A1458" s="3"/>
      <c r="B1458" s="3"/>
      <c r="C1458" s="3"/>
    </row>
    <row r="1459" spans="1:3" x14ac:dyDescent="0.3">
      <c r="A1459" s="3"/>
      <c r="B1459" s="3"/>
      <c r="C1459" s="3"/>
    </row>
    <row r="1460" spans="1:3" x14ac:dyDescent="0.3">
      <c r="A1460" s="3"/>
      <c r="B1460" s="3"/>
      <c r="C1460" s="3"/>
    </row>
    <row r="1461" spans="1:3" x14ac:dyDescent="0.3">
      <c r="A1461" s="3"/>
      <c r="B1461" s="3"/>
      <c r="C1461" s="3"/>
    </row>
    <row r="1462" spans="1:3" x14ac:dyDescent="0.3">
      <c r="A1462" s="3"/>
      <c r="B1462" s="3"/>
      <c r="C1462" s="3"/>
    </row>
    <row r="1463" spans="1:3" x14ac:dyDescent="0.3">
      <c r="A1463" s="3"/>
      <c r="B1463" s="3"/>
      <c r="C1463" s="3"/>
    </row>
    <row r="1464" spans="1:3" x14ac:dyDescent="0.3">
      <c r="A1464" s="3"/>
      <c r="B1464" s="3"/>
      <c r="C1464" s="3"/>
    </row>
    <row r="1465" spans="1:3" x14ac:dyDescent="0.3">
      <c r="A1465" s="3"/>
      <c r="B1465" s="3"/>
      <c r="C1465" s="3"/>
    </row>
    <row r="1466" spans="1:3" x14ac:dyDescent="0.3">
      <c r="A1466" s="3"/>
      <c r="B1466" s="3"/>
      <c r="C1466" s="3"/>
    </row>
    <row r="1467" spans="1:3" x14ac:dyDescent="0.3">
      <c r="A1467" s="3"/>
      <c r="B1467" s="3"/>
      <c r="C1467" s="3"/>
    </row>
    <row r="1468" spans="1:3" x14ac:dyDescent="0.3">
      <c r="A1468" s="3"/>
      <c r="B1468" s="3"/>
      <c r="C1468" s="3"/>
    </row>
    <row r="1469" spans="1:3" x14ac:dyDescent="0.3">
      <c r="A1469" s="3"/>
      <c r="B1469" s="3"/>
      <c r="C1469" s="3"/>
    </row>
    <row r="1470" spans="1:3" x14ac:dyDescent="0.3">
      <c r="A1470" s="3"/>
      <c r="B1470" s="3"/>
      <c r="C1470" s="3"/>
    </row>
    <row r="1471" spans="1:3" x14ac:dyDescent="0.3">
      <c r="A1471" s="3"/>
      <c r="B1471" s="3"/>
      <c r="C1471" s="3"/>
    </row>
    <row r="1472" spans="1:3" x14ac:dyDescent="0.3">
      <c r="A1472" s="3"/>
      <c r="B1472" s="3"/>
      <c r="C1472" s="3"/>
    </row>
    <row r="1473" spans="1:3" x14ac:dyDescent="0.3">
      <c r="A1473" s="3"/>
      <c r="B1473" s="3"/>
      <c r="C1473" s="3"/>
    </row>
    <row r="1474" spans="1:3" x14ac:dyDescent="0.3">
      <c r="A1474" s="3"/>
      <c r="B1474" s="3"/>
      <c r="C1474" s="3"/>
    </row>
    <row r="1475" spans="1:3" x14ac:dyDescent="0.3">
      <c r="A1475" s="3"/>
      <c r="B1475" s="3"/>
      <c r="C1475" s="3"/>
    </row>
    <row r="1476" spans="1:3" x14ac:dyDescent="0.3">
      <c r="A1476" s="3"/>
      <c r="B1476" s="3"/>
      <c r="C1476" s="3"/>
    </row>
    <row r="1477" spans="1:3" x14ac:dyDescent="0.3">
      <c r="A1477" s="3"/>
      <c r="B1477" s="3"/>
      <c r="C1477" s="3"/>
    </row>
    <row r="1478" spans="1:3" x14ac:dyDescent="0.3">
      <c r="A1478" s="3"/>
      <c r="B1478" s="3"/>
      <c r="C1478" s="3"/>
    </row>
    <row r="1479" spans="1:3" x14ac:dyDescent="0.3">
      <c r="A1479" s="3"/>
      <c r="B1479" s="3"/>
      <c r="C1479" s="3"/>
    </row>
    <row r="1480" spans="1:3" x14ac:dyDescent="0.3">
      <c r="A1480" s="3"/>
      <c r="B1480" s="3"/>
      <c r="C1480" s="3"/>
    </row>
    <row r="1481" spans="1:3" x14ac:dyDescent="0.3">
      <c r="A1481" s="3"/>
      <c r="B1481" s="3"/>
      <c r="C1481" s="3"/>
    </row>
    <row r="1482" spans="1:3" x14ac:dyDescent="0.3">
      <c r="A1482" s="3"/>
      <c r="B1482" s="3"/>
      <c r="C1482" s="3"/>
    </row>
    <row r="1483" spans="1:3" x14ac:dyDescent="0.3">
      <c r="A1483" s="3"/>
      <c r="B1483" s="3"/>
      <c r="C1483" s="3"/>
    </row>
    <row r="1484" spans="1:3" x14ac:dyDescent="0.3">
      <c r="A1484" s="3"/>
      <c r="B1484" s="3"/>
      <c r="C1484" s="3"/>
    </row>
    <row r="1485" spans="1:3" x14ac:dyDescent="0.3">
      <c r="A1485" s="3"/>
      <c r="B1485" s="3"/>
      <c r="C1485" s="3"/>
    </row>
    <row r="1486" spans="1:3" x14ac:dyDescent="0.3">
      <c r="A1486" s="3"/>
      <c r="B1486" s="3"/>
      <c r="C1486" s="3"/>
    </row>
    <row r="1487" spans="1:3" x14ac:dyDescent="0.3">
      <c r="A1487" s="3"/>
      <c r="B1487" s="3"/>
      <c r="C1487" s="3"/>
    </row>
    <row r="1488" spans="1:3" x14ac:dyDescent="0.3">
      <c r="A1488" s="3"/>
      <c r="B1488" s="3"/>
      <c r="C1488" s="3"/>
    </row>
    <row r="1489" spans="1:3" x14ac:dyDescent="0.3">
      <c r="A1489" s="3"/>
      <c r="B1489" s="3"/>
      <c r="C1489" s="3"/>
    </row>
    <row r="1490" spans="1:3" x14ac:dyDescent="0.3">
      <c r="A1490" s="3"/>
      <c r="B1490" s="3"/>
      <c r="C1490" s="3"/>
    </row>
    <row r="1491" spans="1:3" x14ac:dyDescent="0.3">
      <c r="A1491" s="3"/>
      <c r="B1491" s="3"/>
      <c r="C1491" s="3"/>
    </row>
    <row r="1492" spans="1:3" x14ac:dyDescent="0.3">
      <c r="A1492" s="3"/>
      <c r="B1492" s="3"/>
      <c r="C1492" s="3"/>
    </row>
    <row r="1493" spans="1:3" x14ac:dyDescent="0.3">
      <c r="A1493" s="3"/>
      <c r="B1493" s="3"/>
      <c r="C1493" s="3"/>
    </row>
    <row r="1494" spans="1:3" x14ac:dyDescent="0.3">
      <c r="A1494" s="3"/>
      <c r="B1494" s="3"/>
      <c r="C1494" s="3"/>
    </row>
    <row r="1495" spans="1:3" x14ac:dyDescent="0.3">
      <c r="A1495" s="3"/>
      <c r="B1495" s="3"/>
      <c r="C1495" s="3"/>
    </row>
    <row r="1496" spans="1:3" x14ac:dyDescent="0.3">
      <c r="A1496" s="3"/>
      <c r="B1496" s="3"/>
      <c r="C1496" s="3"/>
    </row>
    <row r="1497" spans="1:3" x14ac:dyDescent="0.3">
      <c r="A1497" s="3"/>
      <c r="B1497" s="3"/>
      <c r="C1497" s="3"/>
    </row>
    <row r="1498" spans="1:3" x14ac:dyDescent="0.3">
      <c r="A1498" s="3"/>
      <c r="B1498" s="3"/>
      <c r="C1498" s="3"/>
    </row>
    <row r="1499" spans="1:3" x14ac:dyDescent="0.3">
      <c r="A1499" s="3"/>
      <c r="B1499" s="3"/>
      <c r="C1499" s="3"/>
    </row>
    <row r="1500" spans="1:3" x14ac:dyDescent="0.3">
      <c r="A1500" s="3"/>
      <c r="B1500" s="3"/>
      <c r="C1500" s="3"/>
    </row>
    <row r="1501" spans="1:3" x14ac:dyDescent="0.3">
      <c r="A1501" s="3"/>
      <c r="B1501" s="3"/>
      <c r="C1501" s="3"/>
    </row>
    <row r="1502" spans="1:3" x14ac:dyDescent="0.3">
      <c r="A1502" s="3"/>
      <c r="B1502" s="3"/>
      <c r="C1502" s="3"/>
    </row>
    <row r="1503" spans="1:3" x14ac:dyDescent="0.3">
      <c r="A1503" s="3"/>
      <c r="B1503" s="3"/>
      <c r="C1503" s="3"/>
    </row>
    <row r="1504" spans="1:3" x14ac:dyDescent="0.3">
      <c r="A1504" s="3"/>
      <c r="B1504" s="3"/>
      <c r="C1504" s="3"/>
    </row>
    <row r="1505" spans="1:3" x14ac:dyDescent="0.3">
      <c r="A1505" s="3"/>
      <c r="B1505" s="3"/>
      <c r="C1505" s="3"/>
    </row>
    <row r="1506" spans="1:3" x14ac:dyDescent="0.3">
      <c r="A1506" s="3"/>
      <c r="B1506" s="3"/>
      <c r="C1506" s="3"/>
    </row>
    <row r="1507" spans="1:3" x14ac:dyDescent="0.3">
      <c r="A1507" s="3"/>
      <c r="B1507" s="3"/>
      <c r="C1507" s="3"/>
    </row>
    <row r="1508" spans="1:3" x14ac:dyDescent="0.3">
      <c r="A1508" s="3"/>
      <c r="B1508" s="3"/>
      <c r="C1508" s="3"/>
    </row>
    <row r="1509" spans="1:3" x14ac:dyDescent="0.3">
      <c r="A1509" s="3"/>
      <c r="B1509" s="3"/>
      <c r="C1509" s="3"/>
    </row>
    <row r="1510" spans="1:3" x14ac:dyDescent="0.3">
      <c r="A1510" s="3"/>
      <c r="B1510" s="3"/>
      <c r="C1510" s="3"/>
    </row>
    <row r="1511" spans="1:3" x14ac:dyDescent="0.3">
      <c r="A1511" s="3"/>
      <c r="B1511" s="3"/>
      <c r="C1511" s="3"/>
    </row>
    <row r="1512" spans="1:3" x14ac:dyDescent="0.3">
      <c r="A1512" s="3"/>
      <c r="B1512" s="3"/>
      <c r="C1512" s="3"/>
    </row>
    <row r="1513" spans="1:3" x14ac:dyDescent="0.3">
      <c r="A1513" s="3"/>
      <c r="B1513" s="3"/>
      <c r="C1513" s="3"/>
    </row>
    <row r="1514" spans="1:3" x14ac:dyDescent="0.3">
      <c r="A1514" s="3"/>
      <c r="B1514" s="3"/>
      <c r="C1514" s="3"/>
    </row>
    <row r="1515" spans="1:3" x14ac:dyDescent="0.3">
      <c r="A1515" s="3"/>
      <c r="B1515" s="3"/>
      <c r="C1515" s="3"/>
    </row>
    <row r="1516" spans="1:3" x14ac:dyDescent="0.3">
      <c r="A1516" s="3"/>
      <c r="B1516" s="3"/>
      <c r="C1516" s="3"/>
    </row>
    <row r="1517" spans="1:3" x14ac:dyDescent="0.3">
      <c r="A1517" s="3"/>
      <c r="B1517" s="3"/>
      <c r="C1517" s="3"/>
    </row>
    <row r="1518" spans="1:3" x14ac:dyDescent="0.3">
      <c r="A1518" s="3"/>
      <c r="B1518" s="3"/>
      <c r="C1518" s="3"/>
    </row>
    <row r="1519" spans="1:3" x14ac:dyDescent="0.3">
      <c r="A1519" s="3"/>
      <c r="B1519" s="3"/>
      <c r="C1519" s="3"/>
    </row>
    <row r="1520" spans="1:3" x14ac:dyDescent="0.3">
      <c r="A1520" s="3"/>
      <c r="B1520" s="3"/>
      <c r="C1520" s="3"/>
    </row>
    <row r="1521" spans="1:3" x14ac:dyDescent="0.3">
      <c r="A1521" s="3"/>
      <c r="B1521" s="3"/>
      <c r="C1521" s="3"/>
    </row>
    <row r="1522" spans="1:3" x14ac:dyDescent="0.3">
      <c r="A1522" s="3"/>
      <c r="B1522" s="3"/>
      <c r="C1522" s="3"/>
    </row>
    <row r="1523" spans="1:3" x14ac:dyDescent="0.3">
      <c r="A1523" s="3"/>
      <c r="B1523" s="3"/>
      <c r="C1523" s="3"/>
    </row>
    <row r="1524" spans="1:3" x14ac:dyDescent="0.3">
      <c r="A1524" s="3"/>
      <c r="B1524" s="3"/>
      <c r="C1524" s="3"/>
    </row>
    <row r="1525" spans="1:3" x14ac:dyDescent="0.3">
      <c r="A1525" s="3"/>
      <c r="B1525" s="3"/>
      <c r="C1525" s="3"/>
    </row>
    <row r="1526" spans="1:3" x14ac:dyDescent="0.3">
      <c r="A1526" s="3"/>
      <c r="B1526" s="3"/>
      <c r="C1526" s="3"/>
    </row>
    <row r="1527" spans="1:3" x14ac:dyDescent="0.3">
      <c r="A1527" s="3"/>
      <c r="B1527" s="3"/>
      <c r="C1527" s="3"/>
    </row>
    <row r="1528" spans="1:3" x14ac:dyDescent="0.3">
      <c r="A1528" s="3"/>
      <c r="B1528" s="3"/>
      <c r="C1528" s="3"/>
    </row>
    <row r="1529" spans="1:3" x14ac:dyDescent="0.3">
      <c r="A1529" s="3"/>
      <c r="B1529" s="3"/>
      <c r="C1529" s="3"/>
    </row>
    <row r="1530" spans="1:3" x14ac:dyDescent="0.3">
      <c r="A1530" s="3"/>
      <c r="B1530" s="3"/>
      <c r="C1530" s="3"/>
    </row>
    <row r="1531" spans="1:3" x14ac:dyDescent="0.3">
      <c r="A1531" s="3"/>
      <c r="B1531" s="3"/>
      <c r="C1531" s="3"/>
    </row>
    <row r="1532" spans="1:3" x14ac:dyDescent="0.3">
      <c r="A1532" s="3"/>
      <c r="B1532" s="3"/>
      <c r="C1532" s="3"/>
    </row>
    <row r="1533" spans="1:3" x14ac:dyDescent="0.3">
      <c r="A1533" s="3"/>
      <c r="B1533" s="3"/>
      <c r="C1533" s="3"/>
    </row>
    <row r="1534" spans="1:3" x14ac:dyDescent="0.3">
      <c r="A1534" s="3"/>
      <c r="B1534" s="3"/>
      <c r="C1534" s="3"/>
    </row>
    <row r="1535" spans="1:3" x14ac:dyDescent="0.3">
      <c r="A1535" s="3"/>
      <c r="B1535" s="3"/>
      <c r="C1535" s="3"/>
    </row>
    <row r="1536" spans="1:3" x14ac:dyDescent="0.3">
      <c r="A1536" s="3"/>
      <c r="B1536" s="3"/>
      <c r="C1536" s="3"/>
    </row>
    <row r="1537" spans="1:3" x14ac:dyDescent="0.3">
      <c r="A1537" s="3"/>
      <c r="B1537" s="3"/>
      <c r="C1537" s="3"/>
    </row>
    <row r="1538" spans="1:3" x14ac:dyDescent="0.3">
      <c r="A1538" s="3"/>
      <c r="B1538" s="3"/>
      <c r="C1538" s="3"/>
    </row>
    <row r="1539" spans="1:3" x14ac:dyDescent="0.3">
      <c r="A1539" s="3"/>
      <c r="B1539" s="3"/>
      <c r="C1539" s="3"/>
    </row>
    <row r="1540" spans="1:3" x14ac:dyDescent="0.3">
      <c r="A1540" s="3"/>
      <c r="B1540" s="3"/>
      <c r="C1540" s="3"/>
    </row>
    <row r="1541" spans="1:3" x14ac:dyDescent="0.3">
      <c r="A1541" s="3"/>
      <c r="B1541" s="3"/>
      <c r="C1541" s="3"/>
    </row>
    <row r="1542" spans="1:3" x14ac:dyDescent="0.3">
      <c r="A1542" s="3"/>
      <c r="B1542" s="3"/>
      <c r="C1542" s="3"/>
    </row>
    <row r="1543" spans="1:3" x14ac:dyDescent="0.3">
      <c r="A1543" s="3"/>
      <c r="B1543" s="3"/>
      <c r="C1543" s="3"/>
    </row>
    <row r="1544" spans="1:3" x14ac:dyDescent="0.3">
      <c r="A1544" s="3"/>
      <c r="B1544" s="3"/>
      <c r="C1544" s="3"/>
    </row>
    <row r="1545" spans="1:3" x14ac:dyDescent="0.3">
      <c r="A1545" s="3"/>
      <c r="B1545" s="3"/>
      <c r="C1545" s="3"/>
    </row>
    <row r="1546" spans="1:3" x14ac:dyDescent="0.3">
      <c r="A1546" s="3"/>
      <c r="B1546" s="3"/>
      <c r="C1546" s="3"/>
    </row>
    <row r="1547" spans="1:3" x14ac:dyDescent="0.3">
      <c r="A1547" s="3"/>
      <c r="B1547" s="3"/>
      <c r="C1547" s="3"/>
    </row>
    <row r="1548" spans="1:3" x14ac:dyDescent="0.3">
      <c r="A1548" s="3"/>
      <c r="B1548" s="3"/>
      <c r="C1548" s="3"/>
    </row>
    <row r="1549" spans="1:3" x14ac:dyDescent="0.3">
      <c r="A1549" s="3"/>
      <c r="B1549" s="3"/>
      <c r="C1549" s="3"/>
    </row>
    <row r="1550" spans="1:3" x14ac:dyDescent="0.3">
      <c r="A1550" s="3"/>
      <c r="B1550" s="3"/>
      <c r="C1550" s="3"/>
    </row>
    <row r="1551" spans="1:3" x14ac:dyDescent="0.3">
      <c r="A1551" s="3"/>
      <c r="B1551" s="3"/>
      <c r="C1551" s="3"/>
    </row>
    <row r="1552" spans="1:3" x14ac:dyDescent="0.3">
      <c r="A1552" s="3"/>
      <c r="B1552" s="3"/>
      <c r="C1552" s="3"/>
    </row>
    <row r="1553" spans="1:3" x14ac:dyDescent="0.3">
      <c r="A1553" s="3"/>
      <c r="B1553" s="3"/>
      <c r="C1553" s="3"/>
    </row>
    <row r="1554" spans="1:3" x14ac:dyDescent="0.3">
      <c r="A1554" s="3"/>
      <c r="B1554" s="3"/>
      <c r="C1554" s="3"/>
    </row>
    <row r="1555" spans="1:3" x14ac:dyDescent="0.3">
      <c r="A1555" s="3"/>
      <c r="B1555" s="3"/>
      <c r="C1555" s="3"/>
    </row>
    <row r="1556" spans="1:3" x14ac:dyDescent="0.3">
      <c r="A1556" s="3"/>
      <c r="B1556" s="3"/>
      <c r="C1556" s="3"/>
    </row>
    <row r="1557" spans="1:3" x14ac:dyDescent="0.3">
      <c r="A1557" s="3"/>
      <c r="B1557" s="3"/>
      <c r="C1557" s="3"/>
    </row>
    <row r="1558" spans="1:3" x14ac:dyDescent="0.3">
      <c r="A1558" s="3"/>
      <c r="B1558" s="3"/>
      <c r="C1558" s="3"/>
    </row>
    <row r="1559" spans="1:3" x14ac:dyDescent="0.3">
      <c r="A1559" s="3"/>
      <c r="B1559" s="3"/>
      <c r="C1559" s="3"/>
    </row>
    <row r="1560" spans="1:3" x14ac:dyDescent="0.3">
      <c r="A1560" s="3"/>
      <c r="B1560" s="3"/>
      <c r="C1560" s="3"/>
    </row>
    <row r="1561" spans="1:3" x14ac:dyDescent="0.3">
      <c r="A1561" s="3"/>
      <c r="B1561" s="3"/>
      <c r="C1561" s="3"/>
    </row>
    <row r="1562" spans="1:3" x14ac:dyDescent="0.3">
      <c r="A1562" s="3"/>
      <c r="B1562" s="3"/>
      <c r="C1562" s="3"/>
    </row>
    <row r="1563" spans="1:3" x14ac:dyDescent="0.3">
      <c r="A1563" s="3"/>
      <c r="B1563" s="3"/>
      <c r="C1563" s="3"/>
    </row>
    <row r="1564" spans="1:3" x14ac:dyDescent="0.3">
      <c r="A1564" s="3"/>
      <c r="B1564" s="3"/>
      <c r="C1564" s="3"/>
    </row>
    <row r="1565" spans="1:3" x14ac:dyDescent="0.3">
      <c r="A1565" s="3"/>
      <c r="B1565" s="3"/>
      <c r="C1565" s="3"/>
    </row>
    <row r="1566" spans="1:3" x14ac:dyDescent="0.3">
      <c r="A1566" s="3"/>
      <c r="B1566" s="3"/>
      <c r="C1566" s="3"/>
    </row>
    <row r="1567" spans="1:3" x14ac:dyDescent="0.3">
      <c r="A1567" s="3"/>
      <c r="B1567" s="3"/>
      <c r="C1567" s="3"/>
    </row>
    <row r="1568" spans="1:3" x14ac:dyDescent="0.3">
      <c r="A1568" s="3"/>
      <c r="B1568" s="3"/>
      <c r="C1568" s="3"/>
    </row>
    <row r="1569" spans="1:3" x14ac:dyDescent="0.3">
      <c r="A1569" s="3"/>
      <c r="B1569" s="3"/>
      <c r="C1569" s="3"/>
    </row>
    <row r="1570" spans="1:3" x14ac:dyDescent="0.3">
      <c r="A1570" s="3"/>
      <c r="B1570" s="3"/>
      <c r="C1570" s="3"/>
    </row>
    <row r="1571" spans="1:3" x14ac:dyDescent="0.3">
      <c r="A1571" s="3"/>
      <c r="B1571" s="3"/>
      <c r="C1571" s="3"/>
    </row>
    <row r="1572" spans="1:3" x14ac:dyDescent="0.3">
      <c r="A1572" s="3"/>
      <c r="B1572" s="3"/>
      <c r="C1572" s="3"/>
    </row>
    <row r="1573" spans="1:3" x14ac:dyDescent="0.3">
      <c r="A1573" s="3"/>
      <c r="B1573" s="3"/>
      <c r="C1573" s="3"/>
    </row>
    <row r="1574" spans="1:3" x14ac:dyDescent="0.3">
      <c r="A1574" s="3"/>
      <c r="B1574" s="3"/>
      <c r="C1574" s="3"/>
    </row>
    <row r="1575" spans="1:3" x14ac:dyDescent="0.3">
      <c r="A1575" s="3"/>
      <c r="B1575" s="3"/>
      <c r="C1575" s="3"/>
    </row>
    <row r="1576" spans="1:3" x14ac:dyDescent="0.3">
      <c r="A1576" s="3"/>
      <c r="B1576" s="3"/>
      <c r="C1576" s="3"/>
    </row>
    <row r="1577" spans="1:3" x14ac:dyDescent="0.3">
      <c r="A1577" s="3"/>
      <c r="B1577" s="3"/>
      <c r="C1577" s="3"/>
    </row>
    <row r="1578" spans="1:3" x14ac:dyDescent="0.3">
      <c r="A1578" s="3"/>
      <c r="B1578" s="3"/>
      <c r="C1578" s="3"/>
    </row>
    <row r="1579" spans="1:3" x14ac:dyDescent="0.3">
      <c r="A1579" s="3"/>
      <c r="B1579" s="3"/>
      <c r="C1579" s="3"/>
    </row>
    <row r="1580" spans="1:3" x14ac:dyDescent="0.3">
      <c r="A1580" s="3"/>
      <c r="B1580" s="3"/>
      <c r="C1580" s="3"/>
    </row>
    <row r="1581" spans="1:3" x14ac:dyDescent="0.3">
      <c r="A1581" s="3"/>
      <c r="B1581" s="3"/>
      <c r="C1581" s="3"/>
    </row>
    <row r="1582" spans="1:3" x14ac:dyDescent="0.3">
      <c r="A1582" s="3"/>
      <c r="B1582" s="3"/>
      <c r="C1582" s="3"/>
    </row>
    <row r="1583" spans="1:3" x14ac:dyDescent="0.3">
      <c r="A1583" s="3"/>
      <c r="B1583" s="3"/>
      <c r="C1583" s="3"/>
    </row>
    <row r="1584" spans="1:3" x14ac:dyDescent="0.3">
      <c r="A1584" s="3"/>
      <c r="B1584" s="3"/>
      <c r="C1584" s="3"/>
    </row>
    <row r="1585" spans="1:3" x14ac:dyDescent="0.3">
      <c r="A1585" s="3"/>
      <c r="B1585" s="3"/>
      <c r="C1585" s="3"/>
    </row>
    <row r="1586" spans="1:3" x14ac:dyDescent="0.3">
      <c r="A1586" s="3"/>
      <c r="B1586" s="3"/>
      <c r="C1586" s="3"/>
    </row>
    <row r="1587" spans="1:3" x14ac:dyDescent="0.3">
      <c r="A1587" s="3"/>
      <c r="B1587" s="3"/>
      <c r="C1587" s="3"/>
    </row>
    <row r="1588" spans="1:3" x14ac:dyDescent="0.3">
      <c r="A1588" s="3"/>
      <c r="B1588" s="3"/>
      <c r="C1588" s="3"/>
    </row>
    <row r="1589" spans="1:3" x14ac:dyDescent="0.3">
      <c r="A1589" s="3"/>
      <c r="B1589" s="3"/>
      <c r="C1589" s="3"/>
    </row>
    <row r="1590" spans="1:3" x14ac:dyDescent="0.3">
      <c r="A1590" s="3"/>
      <c r="B1590" s="3"/>
      <c r="C1590" s="3"/>
    </row>
    <row r="1591" spans="1:3" x14ac:dyDescent="0.3">
      <c r="A1591" s="3"/>
      <c r="B1591" s="3"/>
      <c r="C1591" s="3"/>
    </row>
    <row r="1592" spans="1:3" x14ac:dyDescent="0.3">
      <c r="A1592" s="3"/>
      <c r="B1592" s="3"/>
      <c r="C1592" s="3"/>
    </row>
    <row r="1593" spans="1:3" x14ac:dyDescent="0.3">
      <c r="A1593" s="3"/>
      <c r="B1593" s="3"/>
      <c r="C1593" s="3"/>
    </row>
    <row r="1594" spans="1:3" x14ac:dyDescent="0.3">
      <c r="A1594" s="3"/>
      <c r="B1594" s="3"/>
      <c r="C1594" s="3"/>
    </row>
    <row r="1595" spans="1:3" x14ac:dyDescent="0.3">
      <c r="A1595" s="3"/>
      <c r="B1595" s="3"/>
      <c r="C1595" s="3"/>
    </row>
    <row r="1596" spans="1:3" x14ac:dyDescent="0.3">
      <c r="A1596" s="3"/>
      <c r="B1596" s="3"/>
      <c r="C1596" s="3"/>
    </row>
    <row r="1597" spans="1:3" x14ac:dyDescent="0.3">
      <c r="A1597" s="3"/>
      <c r="B1597" s="3"/>
      <c r="C1597" s="3"/>
    </row>
    <row r="1598" spans="1:3" x14ac:dyDescent="0.3">
      <c r="A1598" s="3"/>
      <c r="B1598" s="3"/>
      <c r="C1598" s="3"/>
    </row>
    <row r="1599" spans="1:3" x14ac:dyDescent="0.3">
      <c r="A1599" s="3"/>
      <c r="B1599" s="3"/>
      <c r="C1599" s="3"/>
    </row>
    <row r="1600" spans="1:3" x14ac:dyDescent="0.3">
      <c r="A1600" s="3"/>
      <c r="B1600" s="3"/>
      <c r="C1600" s="3"/>
    </row>
    <row r="1601" spans="1:3" x14ac:dyDescent="0.3">
      <c r="A1601" s="3"/>
      <c r="B1601" s="3"/>
      <c r="C1601" s="3"/>
    </row>
    <row r="1602" spans="1:3" x14ac:dyDescent="0.3">
      <c r="A1602" s="3"/>
      <c r="B1602" s="3"/>
      <c r="C1602" s="3"/>
    </row>
    <row r="1603" spans="1:3" x14ac:dyDescent="0.3">
      <c r="A1603" s="3"/>
      <c r="B1603" s="3"/>
      <c r="C1603" s="3"/>
    </row>
    <row r="1604" spans="1:3" x14ac:dyDescent="0.3">
      <c r="A1604" s="3"/>
      <c r="B1604" s="3"/>
      <c r="C1604" s="3"/>
    </row>
    <row r="1605" spans="1:3" x14ac:dyDescent="0.3">
      <c r="A1605" s="3"/>
      <c r="B1605" s="3"/>
      <c r="C1605" s="3"/>
    </row>
    <row r="1606" spans="1:3" x14ac:dyDescent="0.3">
      <c r="A1606" s="3"/>
      <c r="B1606" s="3"/>
      <c r="C1606" s="3"/>
    </row>
    <row r="1607" spans="1:3" x14ac:dyDescent="0.3">
      <c r="A1607" s="3"/>
      <c r="B1607" s="3"/>
      <c r="C1607" s="3"/>
    </row>
    <row r="1608" spans="1:3" x14ac:dyDescent="0.3">
      <c r="A1608" s="3"/>
      <c r="B1608" s="3"/>
      <c r="C1608" s="3"/>
    </row>
    <row r="1609" spans="1:3" x14ac:dyDescent="0.3">
      <c r="A1609" s="3"/>
      <c r="B1609" s="3"/>
      <c r="C1609" s="3"/>
    </row>
    <row r="1610" spans="1:3" x14ac:dyDescent="0.3">
      <c r="A1610" s="3"/>
      <c r="B1610" s="3"/>
      <c r="C1610" s="3"/>
    </row>
    <row r="1611" spans="1:3" x14ac:dyDescent="0.3">
      <c r="A1611" s="3"/>
      <c r="B1611" s="3"/>
      <c r="C1611" s="3"/>
    </row>
    <row r="1612" spans="1:3" x14ac:dyDescent="0.3">
      <c r="A1612" s="3"/>
      <c r="B1612" s="3"/>
      <c r="C1612" s="3"/>
    </row>
    <row r="1613" spans="1:3" x14ac:dyDescent="0.3">
      <c r="A1613" s="3"/>
      <c r="B1613" s="3"/>
      <c r="C1613" s="3"/>
    </row>
    <row r="1614" spans="1:3" x14ac:dyDescent="0.3">
      <c r="A1614" s="3"/>
      <c r="B1614" s="3"/>
      <c r="C1614" s="3"/>
    </row>
    <row r="1615" spans="1:3" x14ac:dyDescent="0.3">
      <c r="A1615" s="3"/>
      <c r="B1615" s="3"/>
      <c r="C1615" s="3"/>
    </row>
    <row r="1616" spans="1:3" x14ac:dyDescent="0.3">
      <c r="A1616" s="3"/>
      <c r="B1616" s="3"/>
      <c r="C1616" s="3"/>
    </row>
    <row r="1617" spans="1:3" x14ac:dyDescent="0.3">
      <c r="A1617" s="3"/>
      <c r="B1617" s="3"/>
      <c r="C1617" s="3"/>
    </row>
    <row r="1618" spans="1:3" x14ac:dyDescent="0.3">
      <c r="A1618" s="3"/>
      <c r="B1618" s="3"/>
      <c r="C1618" s="3"/>
    </row>
    <row r="1619" spans="1:3" x14ac:dyDescent="0.3">
      <c r="A1619" s="3"/>
      <c r="B1619" s="3"/>
      <c r="C1619" s="3"/>
    </row>
    <row r="1620" spans="1:3" x14ac:dyDescent="0.3">
      <c r="A1620" s="3"/>
      <c r="B1620" s="3"/>
      <c r="C1620" s="3"/>
    </row>
    <row r="1621" spans="1:3" x14ac:dyDescent="0.3">
      <c r="A1621" s="3"/>
      <c r="B1621" s="3"/>
      <c r="C1621" s="3"/>
    </row>
    <row r="1622" spans="1:3" x14ac:dyDescent="0.3">
      <c r="A1622" s="3"/>
      <c r="B1622" s="3"/>
      <c r="C1622" s="3"/>
    </row>
    <row r="1623" spans="1:3" x14ac:dyDescent="0.3">
      <c r="A1623" s="3"/>
      <c r="B1623" s="3"/>
      <c r="C1623" s="3"/>
    </row>
    <row r="1624" spans="1:3" x14ac:dyDescent="0.3">
      <c r="A1624" s="3"/>
      <c r="B1624" s="3"/>
      <c r="C1624" s="3"/>
    </row>
    <row r="1625" spans="1:3" x14ac:dyDescent="0.3">
      <c r="A1625" s="3"/>
      <c r="B1625" s="3"/>
      <c r="C1625" s="3"/>
    </row>
    <row r="1626" spans="1:3" x14ac:dyDescent="0.3">
      <c r="A1626" s="3"/>
      <c r="B1626" s="3"/>
      <c r="C1626" s="3"/>
    </row>
    <row r="1627" spans="1:3" x14ac:dyDescent="0.3">
      <c r="A1627" s="3"/>
      <c r="B1627" s="3"/>
      <c r="C1627" s="3"/>
    </row>
    <row r="1628" spans="1:3" x14ac:dyDescent="0.3">
      <c r="A1628" s="3"/>
      <c r="B1628" s="3"/>
      <c r="C1628" s="3"/>
    </row>
    <row r="1629" spans="1:3" x14ac:dyDescent="0.3">
      <c r="A1629" s="3"/>
      <c r="B1629" s="3"/>
      <c r="C1629" s="3"/>
    </row>
    <row r="1630" spans="1:3" x14ac:dyDescent="0.3">
      <c r="A1630" s="3"/>
      <c r="B1630" s="3"/>
      <c r="C1630" s="3"/>
    </row>
    <row r="1631" spans="1:3" x14ac:dyDescent="0.3">
      <c r="A1631" s="3"/>
      <c r="B1631" s="3"/>
      <c r="C1631" s="3"/>
    </row>
    <row r="1632" spans="1:3" x14ac:dyDescent="0.3">
      <c r="A1632" s="3"/>
      <c r="B1632" s="3"/>
      <c r="C1632" s="3"/>
    </row>
    <row r="1633" spans="1:3" x14ac:dyDescent="0.3">
      <c r="A1633" s="3"/>
      <c r="B1633" s="3"/>
      <c r="C1633" s="3"/>
    </row>
    <row r="1634" spans="1:3" x14ac:dyDescent="0.3">
      <c r="A1634" s="3"/>
      <c r="B1634" s="3"/>
      <c r="C1634" s="3"/>
    </row>
    <row r="1635" spans="1:3" x14ac:dyDescent="0.3">
      <c r="A1635" s="3"/>
      <c r="B1635" s="3"/>
      <c r="C1635" s="3"/>
    </row>
    <row r="1636" spans="1:3" x14ac:dyDescent="0.3">
      <c r="A1636" s="3"/>
      <c r="B1636" s="3"/>
      <c r="C1636" s="3"/>
    </row>
    <row r="1637" spans="1:3" x14ac:dyDescent="0.3">
      <c r="A1637" s="3"/>
      <c r="B1637" s="3"/>
      <c r="C1637" s="3"/>
    </row>
    <row r="1638" spans="1:3" x14ac:dyDescent="0.3">
      <c r="A1638" s="3"/>
      <c r="B1638" s="3"/>
      <c r="C1638" s="3"/>
    </row>
    <row r="1639" spans="1:3" x14ac:dyDescent="0.3">
      <c r="A1639" s="3"/>
      <c r="B1639" s="3"/>
      <c r="C1639" s="3"/>
    </row>
    <row r="1640" spans="1:3" x14ac:dyDescent="0.3">
      <c r="A1640" s="3"/>
      <c r="B1640" s="3"/>
      <c r="C1640" s="3"/>
    </row>
    <row r="1641" spans="1:3" x14ac:dyDescent="0.3">
      <c r="A1641" s="3"/>
      <c r="B1641" s="3"/>
      <c r="C1641" s="3"/>
    </row>
    <row r="1642" spans="1:3" x14ac:dyDescent="0.3">
      <c r="A1642" s="3"/>
      <c r="B1642" s="3"/>
      <c r="C1642" s="3"/>
    </row>
    <row r="1643" spans="1:3" x14ac:dyDescent="0.3">
      <c r="A1643" s="3"/>
      <c r="B1643" s="3"/>
      <c r="C1643" s="3"/>
    </row>
    <row r="1644" spans="1:3" x14ac:dyDescent="0.3">
      <c r="A1644" s="3"/>
      <c r="B1644" s="3"/>
      <c r="C1644" s="3"/>
    </row>
    <row r="1645" spans="1:3" x14ac:dyDescent="0.3">
      <c r="A1645" s="3"/>
      <c r="B1645" s="3"/>
      <c r="C1645" s="3"/>
    </row>
    <row r="1646" spans="1:3" x14ac:dyDescent="0.3">
      <c r="A1646" s="3"/>
      <c r="B1646" s="3"/>
      <c r="C1646" s="3"/>
    </row>
    <row r="1647" spans="1:3" x14ac:dyDescent="0.3">
      <c r="A1647" s="3"/>
      <c r="B1647" s="3"/>
      <c r="C1647" s="3"/>
    </row>
    <row r="1648" spans="1:3" x14ac:dyDescent="0.3">
      <c r="A1648" s="3"/>
      <c r="B1648" s="3"/>
      <c r="C1648" s="3"/>
    </row>
    <row r="1649" spans="1:3" x14ac:dyDescent="0.3">
      <c r="A1649" s="3"/>
      <c r="B1649" s="3"/>
      <c r="C1649" s="3"/>
    </row>
    <row r="1650" spans="1:3" x14ac:dyDescent="0.3">
      <c r="A1650" s="3"/>
      <c r="B1650" s="3"/>
      <c r="C1650" s="3"/>
    </row>
    <row r="1651" spans="1:3" x14ac:dyDescent="0.3">
      <c r="A1651" s="3"/>
      <c r="B1651" s="3"/>
      <c r="C1651" s="3"/>
    </row>
    <row r="1652" spans="1:3" x14ac:dyDescent="0.3">
      <c r="A1652" s="3"/>
      <c r="B1652" s="3"/>
      <c r="C1652" s="3"/>
    </row>
    <row r="1653" spans="1:3" x14ac:dyDescent="0.3">
      <c r="A1653" s="3"/>
      <c r="B1653" s="3"/>
      <c r="C1653" s="3"/>
    </row>
    <row r="1654" spans="1:3" x14ac:dyDescent="0.3">
      <c r="A1654" s="3"/>
      <c r="B1654" s="3"/>
      <c r="C1654" s="3"/>
    </row>
    <row r="1655" spans="1:3" x14ac:dyDescent="0.3">
      <c r="A1655" s="3"/>
      <c r="B1655" s="3"/>
      <c r="C1655" s="3"/>
    </row>
    <row r="1656" spans="1:3" x14ac:dyDescent="0.3">
      <c r="A1656" s="3"/>
      <c r="B1656" s="3"/>
      <c r="C1656" s="3"/>
    </row>
    <row r="1657" spans="1:3" x14ac:dyDescent="0.3">
      <c r="A1657" s="3"/>
      <c r="B1657" s="3"/>
      <c r="C1657" s="3"/>
    </row>
    <row r="1658" spans="1:3" x14ac:dyDescent="0.3">
      <c r="A1658" s="3"/>
      <c r="B1658" s="3"/>
      <c r="C1658" s="3"/>
    </row>
    <row r="1659" spans="1:3" x14ac:dyDescent="0.3">
      <c r="A1659" s="3"/>
      <c r="B1659" s="3"/>
      <c r="C1659" s="3"/>
    </row>
    <row r="1660" spans="1:3" x14ac:dyDescent="0.3">
      <c r="A1660" s="3"/>
      <c r="B1660" s="3"/>
      <c r="C1660" s="3"/>
    </row>
    <row r="1661" spans="1:3" x14ac:dyDescent="0.3">
      <c r="A1661" s="3"/>
      <c r="B1661" s="3"/>
      <c r="C1661" s="3"/>
    </row>
    <row r="1662" spans="1:3" x14ac:dyDescent="0.3">
      <c r="A1662" s="3"/>
      <c r="B1662" s="3"/>
      <c r="C1662" s="3"/>
    </row>
    <row r="1663" spans="1:3" x14ac:dyDescent="0.3">
      <c r="A1663" s="3"/>
      <c r="B1663" s="3"/>
      <c r="C1663" s="3"/>
    </row>
    <row r="1664" spans="1:3" x14ac:dyDescent="0.3">
      <c r="A1664" s="3"/>
      <c r="B1664" s="3"/>
      <c r="C1664" s="3"/>
    </row>
    <row r="1665" spans="1:3" x14ac:dyDescent="0.3">
      <c r="A1665" s="3"/>
      <c r="B1665" s="3"/>
      <c r="C1665" s="3"/>
    </row>
    <row r="1666" spans="1:3" x14ac:dyDescent="0.3">
      <c r="A1666" s="3"/>
      <c r="B1666" s="3"/>
      <c r="C1666" s="3"/>
    </row>
    <row r="1667" spans="1:3" x14ac:dyDescent="0.3">
      <c r="A1667" s="3"/>
      <c r="B1667" s="3"/>
      <c r="C1667" s="3"/>
    </row>
    <row r="1668" spans="1:3" x14ac:dyDescent="0.3">
      <c r="A1668" s="3"/>
      <c r="B1668" s="3"/>
      <c r="C1668" s="3"/>
    </row>
    <row r="1669" spans="1:3" x14ac:dyDescent="0.3">
      <c r="A1669" s="3"/>
      <c r="B1669" s="3"/>
      <c r="C1669" s="3"/>
    </row>
    <row r="1670" spans="1:3" x14ac:dyDescent="0.3">
      <c r="A1670" s="3"/>
      <c r="B1670" s="3"/>
      <c r="C1670" s="3"/>
    </row>
    <row r="1671" spans="1:3" x14ac:dyDescent="0.3">
      <c r="A1671" s="3"/>
      <c r="B1671" s="3"/>
      <c r="C1671" s="3"/>
    </row>
    <row r="1672" spans="1:3" x14ac:dyDescent="0.3">
      <c r="A1672" s="3"/>
      <c r="B1672" s="3"/>
      <c r="C1672" s="3"/>
    </row>
    <row r="1673" spans="1:3" x14ac:dyDescent="0.3">
      <c r="A1673" s="3"/>
      <c r="B1673" s="3"/>
      <c r="C1673" s="3"/>
    </row>
    <row r="1674" spans="1:3" x14ac:dyDescent="0.3">
      <c r="A1674" s="3"/>
      <c r="B1674" s="3"/>
      <c r="C1674" s="3"/>
    </row>
    <row r="1675" spans="1:3" x14ac:dyDescent="0.3">
      <c r="A1675" s="3"/>
      <c r="B1675" s="3"/>
      <c r="C1675" s="3"/>
    </row>
    <row r="1676" spans="1:3" x14ac:dyDescent="0.3">
      <c r="A1676" s="3"/>
      <c r="B1676" s="3"/>
      <c r="C1676" s="3"/>
    </row>
    <row r="1677" spans="1:3" x14ac:dyDescent="0.3">
      <c r="A1677" s="3"/>
      <c r="B1677" s="3"/>
      <c r="C1677" s="3"/>
    </row>
    <row r="1678" spans="1:3" x14ac:dyDescent="0.3">
      <c r="A1678" s="3"/>
      <c r="B1678" s="3"/>
      <c r="C1678" s="3"/>
    </row>
    <row r="1679" spans="1:3" x14ac:dyDescent="0.3">
      <c r="A1679" s="3"/>
      <c r="B1679" s="3"/>
      <c r="C1679" s="3"/>
    </row>
    <row r="1680" spans="1:3" x14ac:dyDescent="0.3">
      <c r="A1680" s="3"/>
      <c r="B1680" s="3"/>
      <c r="C1680" s="3"/>
    </row>
    <row r="1681" spans="1:3" x14ac:dyDescent="0.3">
      <c r="A1681" s="3"/>
      <c r="B1681" s="3"/>
      <c r="C1681" s="3"/>
    </row>
    <row r="1682" spans="1:3" x14ac:dyDescent="0.3">
      <c r="A1682" s="3"/>
      <c r="B1682" s="3"/>
      <c r="C1682" s="3"/>
    </row>
    <row r="1683" spans="1:3" x14ac:dyDescent="0.3">
      <c r="A1683" s="3"/>
      <c r="B1683" s="3"/>
      <c r="C1683" s="3"/>
    </row>
    <row r="1684" spans="1:3" x14ac:dyDescent="0.3">
      <c r="A1684" s="3"/>
      <c r="B1684" s="3"/>
      <c r="C1684" s="3"/>
    </row>
    <row r="1685" spans="1:3" x14ac:dyDescent="0.3">
      <c r="A1685" s="3"/>
      <c r="B1685" s="3"/>
      <c r="C1685" s="3"/>
    </row>
    <row r="1686" spans="1:3" x14ac:dyDescent="0.3">
      <c r="A1686" s="3"/>
      <c r="B1686" s="3"/>
      <c r="C1686" s="3"/>
    </row>
    <row r="1687" spans="1:3" x14ac:dyDescent="0.3">
      <c r="A1687" s="3"/>
      <c r="B1687" s="3"/>
      <c r="C1687" s="3"/>
    </row>
    <row r="1688" spans="1:3" x14ac:dyDescent="0.3">
      <c r="A1688" s="3"/>
      <c r="B1688" s="3"/>
      <c r="C1688" s="3"/>
    </row>
    <row r="1689" spans="1:3" x14ac:dyDescent="0.3">
      <c r="A1689" s="3"/>
      <c r="B1689" s="3"/>
      <c r="C1689" s="3"/>
    </row>
    <row r="1690" spans="1:3" x14ac:dyDescent="0.3">
      <c r="A1690" s="3"/>
      <c r="B1690" s="3"/>
      <c r="C1690" s="3"/>
    </row>
    <row r="1691" spans="1:3" x14ac:dyDescent="0.3">
      <c r="A1691" s="3"/>
      <c r="B1691" s="3"/>
      <c r="C1691" s="3"/>
    </row>
    <row r="1692" spans="1:3" x14ac:dyDescent="0.3">
      <c r="A1692" s="3"/>
      <c r="B1692" s="3"/>
      <c r="C1692" s="3"/>
    </row>
    <row r="1693" spans="1:3" x14ac:dyDescent="0.3">
      <c r="A1693" s="3"/>
      <c r="B1693" s="3"/>
      <c r="C1693" s="3"/>
    </row>
    <row r="1694" spans="1:3" x14ac:dyDescent="0.3">
      <c r="A1694" s="3"/>
      <c r="B1694" s="3"/>
      <c r="C1694" s="3"/>
    </row>
    <row r="1695" spans="1:3" x14ac:dyDescent="0.3">
      <c r="A1695" s="3"/>
      <c r="B1695" s="3"/>
      <c r="C1695" s="3"/>
    </row>
    <row r="1696" spans="1:3" x14ac:dyDescent="0.3">
      <c r="A1696" s="3"/>
      <c r="B1696" s="3"/>
      <c r="C1696" s="3"/>
    </row>
    <row r="1697" spans="1:3" x14ac:dyDescent="0.3">
      <c r="A1697" s="3"/>
      <c r="B1697" s="3"/>
      <c r="C1697" s="3"/>
    </row>
    <row r="1698" spans="1:3" x14ac:dyDescent="0.3">
      <c r="A1698" s="3"/>
      <c r="B1698" s="3"/>
      <c r="C1698" s="3"/>
    </row>
    <row r="1699" spans="1:3" x14ac:dyDescent="0.3">
      <c r="A1699" s="3"/>
      <c r="B1699" s="3"/>
      <c r="C1699" s="3"/>
    </row>
    <row r="1700" spans="1:3" x14ac:dyDescent="0.3">
      <c r="A1700" s="3"/>
      <c r="B1700" s="3"/>
      <c r="C1700" s="3"/>
    </row>
    <row r="1701" spans="1:3" x14ac:dyDescent="0.3">
      <c r="A1701" s="3"/>
      <c r="B1701" s="3"/>
      <c r="C1701" s="3"/>
    </row>
    <row r="1702" spans="1:3" x14ac:dyDescent="0.3">
      <c r="A1702" s="3"/>
      <c r="B1702" s="3"/>
      <c r="C1702" s="3"/>
    </row>
    <row r="1703" spans="1:3" x14ac:dyDescent="0.3">
      <c r="A1703" s="3"/>
      <c r="B1703" s="3"/>
      <c r="C1703" s="3"/>
    </row>
    <row r="1704" spans="1:3" x14ac:dyDescent="0.3">
      <c r="A1704" s="3"/>
      <c r="B1704" s="3"/>
      <c r="C1704" s="3"/>
    </row>
    <row r="1705" spans="1:3" x14ac:dyDescent="0.3">
      <c r="A1705" s="3"/>
      <c r="B1705" s="3"/>
      <c r="C1705" s="3"/>
    </row>
    <row r="1706" spans="1:3" x14ac:dyDescent="0.3">
      <c r="A1706" s="3"/>
      <c r="B1706" s="3"/>
      <c r="C1706" s="3"/>
    </row>
    <row r="1707" spans="1:3" x14ac:dyDescent="0.3">
      <c r="A1707" s="3"/>
      <c r="B1707" s="3"/>
      <c r="C1707" s="3"/>
    </row>
    <row r="1708" spans="1:3" x14ac:dyDescent="0.3">
      <c r="A1708" s="3"/>
      <c r="B1708" s="3"/>
      <c r="C1708" s="3"/>
    </row>
    <row r="1709" spans="1:3" x14ac:dyDescent="0.3">
      <c r="A1709" s="3"/>
      <c r="B1709" s="3"/>
      <c r="C1709" s="3"/>
    </row>
    <row r="1710" spans="1:3" x14ac:dyDescent="0.3">
      <c r="A1710" s="3"/>
      <c r="B1710" s="3"/>
      <c r="C1710" s="3"/>
    </row>
    <row r="1711" spans="1:3" x14ac:dyDescent="0.3">
      <c r="A1711" s="3"/>
      <c r="B1711" s="3"/>
      <c r="C1711" s="3"/>
    </row>
    <row r="1712" spans="1:3" x14ac:dyDescent="0.3">
      <c r="A1712" s="3"/>
      <c r="B1712" s="3"/>
      <c r="C1712" s="3"/>
    </row>
    <row r="1713" spans="1:3" x14ac:dyDescent="0.3">
      <c r="A1713" s="3"/>
      <c r="B1713" s="3"/>
      <c r="C1713" s="3"/>
    </row>
    <row r="1714" spans="1:3" x14ac:dyDescent="0.3">
      <c r="A1714" s="3"/>
      <c r="B1714" s="3"/>
      <c r="C1714" s="3"/>
    </row>
    <row r="1715" spans="1:3" x14ac:dyDescent="0.3">
      <c r="A1715" s="3"/>
      <c r="B1715" s="3"/>
      <c r="C1715" s="3"/>
    </row>
    <row r="1716" spans="1:3" x14ac:dyDescent="0.3">
      <c r="A1716" s="3"/>
      <c r="B1716" s="3"/>
      <c r="C1716" s="3"/>
    </row>
    <row r="1717" spans="1:3" x14ac:dyDescent="0.3">
      <c r="A1717" s="3"/>
      <c r="B1717" s="3"/>
      <c r="C1717" s="3"/>
    </row>
    <row r="1718" spans="1:3" x14ac:dyDescent="0.3">
      <c r="A1718" s="3"/>
      <c r="B1718" s="3"/>
      <c r="C1718" s="3"/>
    </row>
    <row r="1719" spans="1:3" x14ac:dyDescent="0.3">
      <c r="A1719" s="3"/>
      <c r="B1719" s="3"/>
      <c r="C1719" s="3"/>
    </row>
    <row r="1720" spans="1:3" x14ac:dyDescent="0.3">
      <c r="A1720" s="3"/>
      <c r="B1720" s="3"/>
      <c r="C1720" s="3"/>
    </row>
    <row r="1721" spans="1:3" x14ac:dyDescent="0.3">
      <c r="A1721" s="3"/>
      <c r="B1721" s="3"/>
      <c r="C1721" s="3"/>
    </row>
    <row r="1722" spans="1:3" x14ac:dyDescent="0.3">
      <c r="A1722" s="3"/>
      <c r="B1722" s="3"/>
      <c r="C1722" s="3"/>
    </row>
    <row r="1723" spans="1:3" x14ac:dyDescent="0.3">
      <c r="A1723" s="3"/>
      <c r="B1723" s="3"/>
      <c r="C1723" s="3"/>
    </row>
    <row r="1724" spans="1:3" x14ac:dyDescent="0.3">
      <c r="A1724" s="3"/>
      <c r="B1724" s="3"/>
      <c r="C1724" s="3"/>
    </row>
    <row r="1725" spans="1:3" x14ac:dyDescent="0.3">
      <c r="A1725" s="3"/>
      <c r="B1725" s="3"/>
      <c r="C1725" s="3"/>
    </row>
    <row r="1726" spans="1:3" x14ac:dyDescent="0.3">
      <c r="A1726" s="3"/>
      <c r="B1726" s="3"/>
      <c r="C1726" s="3"/>
    </row>
    <row r="1727" spans="1:3" x14ac:dyDescent="0.3">
      <c r="A1727" s="3"/>
      <c r="B1727" s="3"/>
      <c r="C1727" s="3"/>
    </row>
    <row r="1728" spans="1:3" x14ac:dyDescent="0.3">
      <c r="A1728" s="3"/>
      <c r="B1728" s="3"/>
      <c r="C1728" s="3"/>
    </row>
    <row r="1729" spans="1:3" x14ac:dyDescent="0.3">
      <c r="A1729" s="3"/>
      <c r="B1729" s="3"/>
      <c r="C1729" s="3"/>
    </row>
    <row r="1730" spans="1:3" x14ac:dyDescent="0.3">
      <c r="A1730" s="3"/>
      <c r="B1730" s="3"/>
      <c r="C1730" s="3"/>
    </row>
    <row r="1731" spans="1:3" x14ac:dyDescent="0.3">
      <c r="A1731" s="3"/>
      <c r="B1731" s="3"/>
      <c r="C1731" s="3"/>
    </row>
    <row r="1732" spans="1:3" x14ac:dyDescent="0.3">
      <c r="A1732" s="3"/>
      <c r="B1732" s="3"/>
      <c r="C1732" s="3"/>
    </row>
    <row r="1733" spans="1:3" x14ac:dyDescent="0.3">
      <c r="A1733" s="3"/>
      <c r="B1733" s="3"/>
      <c r="C1733" s="3"/>
    </row>
    <row r="1734" spans="1:3" x14ac:dyDescent="0.3">
      <c r="A1734" s="3"/>
      <c r="B1734" s="3"/>
      <c r="C1734" s="3"/>
    </row>
    <row r="1735" spans="1:3" x14ac:dyDescent="0.3">
      <c r="A1735" s="3"/>
      <c r="B1735" s="3"/>
      <c r="C1735" s="3"/>
    </row>
    <row r="1736" spans="1:3" x14ac:dyDescent="0.3">
      <c r="A1736" s="3"/>
      <c r="B1736" s="3"/>
      <c r="C1736" s="3"/>
    </row>
    <row r="1737" spans="1:3" x14ac:dyDescent="0.3">
      <c r="A1737" s="3"/>
      <c r="B1737" s="3"/>
      <c r="C1737" s="3"/>
    </row>
    <row r="1738" spans="1:3" x14ac:dyDescent="0.3">
      <c r="A1738" s="3"/>
      <c r="B1738" s="3"/>
      <c r="C1738" s="3"/>
    </row>
    <row r="1739" spans="1:3" x14ac:dyDescent="0.3">
      <c r="A1739" s="3"/>
      <c r="B1739" s="3"/>
      <c r="C1739" s="3"/>
    </row>
    <row r="1740" spans="1:3" x14ac:dyDescent="0.3">
      <c r="A1740" s="3"/>
      <c r="B1740" s="3"/>
      <c r="C1740" s="3"/>
    </row>
    <row r="1741" spans="1:3" x14ac:dyDescent="0.3">
      <c r="A1741" s="3"/>
      <c r="B1741" s="3"/>
      <c r="C1741" s="3"/>
    </row>
    <row r="1742" spans="1:3" x14ac:dyDescent="0.3">
      <c r="A1742" s="3"/>
      <c r="B1742" s="3"/>
      <c r="C1742" s="3"/>
    </row>
    <row r="1743" spans="1:3" x14ac:dyDescent="0.3">
      <c r="A1743" s="3"/>
      <c r="B1743" s="3"/>
      <c r="C1743" s="3"/>
    </row>
    <row r="1744" spans="1:3" x14ac:dyDescent="0.3">
      <c r="A1744" s="3"/>
      <c r="B1744" s="3"/>
      <c r="C1744" s="3"/>
    </row>
    <row r="1745" spans="1:3" x14ac:dyDescent="0.3">
      <c r="A1745" s="3"/>
      <c r="B1745" s="3"/>
      <c r="C1745" s="3"/>
    </row>
    <row r="1746" spans="1:3" x14ac:dyDescent="0.3">
      <c r="A1746" s="3"/>
      <c r="B1746" s="3"/>
      <c r="C1746" s="3"/>
    </row>
    <row r="1747" spans="1:3" x14ac:dyDescent="0.3">
      <c r="A1747" s="3"/>
      <c r="B1747" s="3"/>
      <c r="C1747" s="3"/>
    </row>
    <row r="1748" spans="1:3" x14ac:dyDescent="0.3">
      <c r="A1748" s="3"/>
      <c r="B1748" s="3"/>
      <c r="C1748" s="3"/>
    </row>
    <row r="1749" spans="1:3" x14ac:dyDescent="0.3">
      <c r="A1749" s="3"/>
      <c r="B1749" s="3"/>
      <c r="C1749" s="3"/>
    </row>
    <row r="1750" spans="1:3" x14ac:dyDescent="0.3">
      <c r="A1750" s="3"/>
      <c r="B1750" s="3"/>
      <c r="C1750" s="3"/>
    </row>
    <row r="1751" spans="1:3" x14ac:dyDescent="0.3">
      <c r="A1751" s="3"/>
      <c r="B1751" s="3"/>
      <c r="C1751" s="3"/>
    </row>
    <row r="1752" spans="1:3" x14ac:dyDescent="0.3">
      <c r="A1752" s="3"/>
      <c r="B1752" s="3"/>
      <c r="C1752" s="3"/>
    </row>
    <row r="1753" spans="1:3" x14ac:dyDescent="0.3">
      <c r="A1753" s="3"/>
      <c r="B1753" s="3"/>
      <c r="C1753" s="3"/>
    </row>
    <row r="1754" spans="1:3" x14ac:dyDescent="0.3">
      <c r="A1754" s="3"/>
      <c r="B1754" s="3"/>
      <c r="C1754" s="3"/>
    </row>
    <row r="1755" spans="1:3" x14ac:dyDescent="0.3">
      <c r="A1755" s="3"/>
      <c r="B1755" s="3"/>
      <c r="C1755" s="3"/>
    </row>
    <row r="1756" spans="1:3" x14ac:dyDescent="0.3">
      <c r="A1756" s="3"/>
      <c r="B1756" s="3"/>
      <c r="C1756" s="3"/>
    </row>
    <row r="1757" spans="1:3" x14ac:dyDescent="0.3">
      <c r="A1757" s="3"/>
      <c r="B1757" s="3"/>
      <c r="C1757" s="3"/>
    </row>
    <row r="1758" spans="1:3" x14ac:dyDescent="0.3">
      <c r="A1758" s="3"/>
      <c r="B1758" s="3"/>
      <c r="C1758" s="3"/>
    </row>
    <row r="1759" spans="1:3" x14ac:dyDescent="0.3">
      <c r="A1759" s="3"/>
      <c r="B1759" s="3"/>
      <c r="C1759" s="3"/>
    </row>
    <row r="1760" spans="1:3" x14ac:dyDescent="0.3">
      <c r="A1760" s="3"/>
      <c r="B1760" s="3"/>
      <c r="C1760" s="3"/>
    </row>
    <row r="1761" spans="1:3" x14ac:dyDescent="0.3">
      <c r="A1761" s="3"/>
      <c r="B1761" s="3"/>
      <c r="C1761" s="3"/>
    </row>
    <row r="1762" spans="1:3" x14ac:dyDescent="0.3">
      <c r="A1762" s="3"/>
      <c r="B1762" s="3"/>
      <c r="C1762" s="3"/>
    </row>
    <row r="1763" spans="1:3" x14ac:dyDescent="0.3">
      <c r="A1763" s="3"/>
      <c r="B1763" s="3"/>
      <c r="C1763" s="3"/>
    </row>
    <row r="1764" spans="1:3" x14ac:dyDescent="0.3">
      <c r="A1764" s="3"/>
      <c r="B1764" s="3"/>
      <c r="C1764" s="3"/>
    </row>
    <row r="1765" spans="1:3" x14ac:dyDescent="0.3">
      <c r="A1765" s="3"/>
      <c r="B1765" s="3"/>
      <c r="C1765" s="3"/>
    </row>
    <row r="1766" spans="1:3" x14ac:dyDescent="0.3">
      <c r="A1766" s="3"/>
      <c r="B1766" s="3"/>
      <c r="C1766" s="3"/>
    </row>
    <row r="1767" spans="1:3" x14ac:dyDescent="0.3">
      <c r="A1767" s="3"/>
      <c r="B1767" s="3"/>
      <c r="C1767" s="3"/>
    </row>
    <row r="1768" spans="1:3" x14ac:dyDescent="0.3">
      <c r="A1768" s="3"/>
      <c r="B1768" s="3"/>
      <c r="C1768" s="3"/>
    </row>
    <row r="1769" spans="1:3" x14ac:dyDescent="0.3">
      <c r="A1769" s="3"/>
      <c r="B1769" s="3"/>
      <c r="C1769" s="3"/>
    </row>
    <row r="1770" spans="1:3" x14ac:dyDescent="0.3">
      <c r="A1770" s="3"/>
      <c r="B1770" s="3"/>
      <c r="C1770" s="3"/>
    </row>
    <row r="1771" spans="1:3" x14ac:dyDescent="0.3">
      <c r="A1771" s="3"/>
      <c r="B1771" s="3"/>
      <c r="C1771" s="3"/>
    </row>
    <row r="1772" spans="1:3" x14ac:dyDescent="0.3">
      <c r="A1772" s="3"/>
      <c r="B1772" s="3"/>
      <c r="C1772" s="3"/>
    </row>
    <row r="1773" spans="1:3" x14ac:dyDescent="0.3">
      <c r="A1773" s="3"/>
      <c r="B1773" s="3"/>
      <c r="C1773" s="3"/>
    </row>
    <row r="1774" spans="1:3" x14ac:dyDescent="0.3">
      <c r="A1774" s="3"/>
      <c r="B1774" s="3"/>
      <c r="C1774" s="3"/>
    </row>
    <row r="1775" spans="1:3" x14ac:dyDescent="0.3">
      <c r="A1775" s="3"/>
      <c r="B1775" s="3"/>
      <c r="C1775" s="3"/>
    </row>
    <row r="1776" spans="1:3" x14ac:dyDescent="0.3">
      <c r="A1776" s="3"/>
      <c r="B1776" s="3"/>
      <c r="C1776" s="3"/>
    </row>
    <row r="1777" spans="1:3" x14ac:dyDescent="0.3">
      <c r="A1777" s="3"/>
      <c r="B1777" s="3"/>
      <c r="C1777" s="3"/>
    </row>
    <row r="1778" spans="1:3" x14ac:dyDescent="0.3">
      <c r="A1778" s="3"/>
      <c r="B1778" s="3"/>
      <c r="C1778" s="3"/>
    </row>
    <row r="1779" spans="1:3" x14ac:dyDescent="0.3">
      <c r="A1779" s="3"/>
      <c r="B1779" s="3"/>
      <c r="C1779" s="3"/>
    </row>
    <row r="1780" spans="1:3" x14ac:dyDescent="0.3">
      <c r="A1780" s="3"/>
      <c r="B1780" s="3"/>
      <c r="C1780" s="3"/>
    </row>
    <row r="1781" spans="1:3" x14ac:dyDescent="0.3">
      <c r="A1781" s="3"/>
      <c r="B1781" s="3"/>
      <c r="C1781" s="3"/>
    </row>
    <row r="1782" spans="1:3" x14ac:dyDescent="0.3">
      <c r="A1782" s="3"/>
      <c r="B1782" s="3"/>
      <c r="C1782" s="3"/>
    </row>
    <row r="1783" spans="1:3" x14ac:dyDescent="0.3">
      <c r="A1783" s="3"/>
      <c r="B1783" s="3"/>
      <c r="C1783" s="3"/>
    </row>
    <row r="1784" spans="1:3" x14ac:dyDescent="0.3">
      <c r="A1784" s="3"/>
      <c r="B1784" s="3"/>
      <c r="C1784" s="3"/>
    </row>
    <row r="1785" spans="1:3" x14ac:dyDescent="0.3">
      <c r="A1785" s="3"/>
      <c r="B1785" s="3"/>
      <c r="C1785" s="3"/>
    </row>
    <row r="1786" spans="1:3" x14ac:dyDescent="0.3">
      <c r="A1786" s="3"/>
      <c r="B1786" s="3"/>
      <c r="C1786" s="3"/>
    </row>
    <row r="1787" spans="1:3" x14ac:dyDescent="0.3">
      <c r="A1787" s="3"/>
      <c r="B1787" s="3"/>
      <c r="C1787" s="3"/>
    </row>
    <row r="1788" spans="1:3" x14ac:dyDescent="0.3">
      <c r="A1788" s="3"/>
      <c r="B1788" s="3"/>
      <c r="C1788" s="3"/>
    </row>
    <row r="1789" spans="1:3" x14ac:dyDescent="0.3">
      <c r="A1789" s="3"/>
      <c r="B1789" s="3"/>
      <c r="C1789" s="3"/>
    </row>
    <row r="1790" spans="1:3" x14ac:dyDescent="0.3">
      <c r="A1790" s="3"/>
      <c r="B1790" s="3"/>
      <c r="C1790" s="3"/>
    </row>
    <row r="1791" spans="1:3" x14ac:dyDescent="0.3">
      <c r="A1791" s="3"/>
      <c r="B1791" s="3"/>
      <c r="C1791" s="3"/>
    </row>
    <row r="1792" spans="1:3" x14ac:dyDescent="0.3">
      <c r="A1792" s="3"/>
      <c r="B1792" s="3"/>
      <c r="C1792" s="3"/>
    </row>
    <row r="1793" spans="1:3" x14ac:dyDescent="0.3">
      <c r="A1793" s="3"/>
      <c r="B1793" s="3"/>
      <c r="C1793" s="3"/>
    </row>
    <row r="1794" spans="1:3" x14ac:dyDescent="0.3">
      <c r="A1794" s="3"/>
      <c r="B1794" s="3"/>
      <c r="C1794" s="3"/>
    </row>
    <row r="1795" spans="1:3" x14ac:dyDescent="0.3">
      <c r="A1795" s="3"/>
      <c r="B1795" s="3"/>
      <c r="C1795" s="3"/>
    </row>
    <row r="1796" spans="1:3" x14ac:dyDescent="0.3">
      <c r="A1796" s="3"/>
      <c r="B1796" s="3"/>
      <c r="C1796" s="3"/>
    </row>
    <row r="1797" spans="1:3" x14ac:dyDescent="0.3">
      <c r="A1797" s="3"/>
      <c r="B1797" s="3"/>
      <c r="C1797" s="3"/>
    </row>
    <row r="1798" spans="1:3" x14ac:dyDescent="0.3">
      <c r="A1798" s="3"/>
      <c r="B1798" s="3"/>
      <c r="C1798" s="3"/>
    </row>
    <row r="1799" spans="1:3" x14ac:dyDescent="0.3">
      <c r="A1799" s="3"/>
      <c r="B1799" s="3"/>
      <c r="C1799" s="3"/>
    </row>
    <row r="1800" spans="1:3" x14ac:dyDescent="0.3">
      <c r="A1800" s="3"/>
      <c r="B1800" s="3"/>
      <c r="C1800" s="3"/>
    </row>
    <row r="1801" spans="1:3" x14ac:dyDescent="0.3">
      <c r="A1801" s="3"/>
      <c r="B1801" s="3"/>
      <c r="C1801" s="3"/>
    </row>
    <row r="1802" spans="1:3" x14ac:dyDescent="0.3">
      <c r="A1802" s="3"/>
      <c r="B1802" s="3"/>
      <c r="C1802" s="3"/>
    </row>
    <row r="1803" spans="1:3" x14ac:dyDescent="0.3">
      <c r="A1803" s="3"/>
      <c r="B1803" s="3"/>
      <c r="C1803" s="3"/>
    </row>
    <row r="1804" spans="1:3" x14ac:dyDescent="0.3">
      <c r="A1804" s="3"/>
      <c r="B1804" s="3"/>
      <c r="C1804" s="3"/>
    </row>
    <row r="1805" spans="1:3" x14ac:dyDescent="0.3">
      <c r="A1805" s="3"/>
      <c r="B1805" s="3"/>
      <c r="C1805" s="3"/>
    </row>
    <row r="1806" spans="1:3" x14ac:dyDescent="0.3">
      <c r="A1806" s="3"/>
      <c r="B1806" s="3"/>
      <c r="C1806" s="3"/>
    </row>
    <row r="1807" spans="1:3" x14ac:dyDescent="0.3">
      <c r="A1807" s="3"/>
      <c r="B1807" s="3"/>
      <c r="C1807" s="3"/>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51B44-5B06-469E-9852-2F10C8F2B6F6}">
  <sheetPr>
    <tabColor theme="1"/>
  </sheetPr>
  <dimension ref="A1:I1354"/>
  <sheetViews>
    <sheetView showGridLines="0" workbookViewId="0">
      <selection activeCell="A5" sqref="A5"/>
    </sheetView>
  </sheetViews>
  <sheetFormatPr baseColWidth="10" defaultRowHeight="14.4" x14ac:dyDescent="0.3"/>
  <cols>
    <col min="1" max="1" width="43.44140625" style="4" bestFit="1" customWidth="1"/>
    <col min="2" max="2" width="43.44140625" style="4" customWidth="1"/>
    <col min="3" max="3" width="55.6640625" style="4" bestFit="1" customWidth="1"/>
    <col min="4" max="4" width="55.6640625" style="4" customWidth="1"/>
    <col min="5" max="5" width="15.21875" style="4" bestFit="1" customWidth="1"/>
    <col min="6" max="6" width="11.5546875" style="4"/>
    <col min="7" max="7" width="24.109375" style="4" customWidth="1"/>
    <col min="8" max="8" width="16.33203125" style="14" customWidth="1"/>
    <col min="9" max="16384" width="11.5546875" style="4"/>
  </cols>
  <sheetData>
    <row r="1" spans="1:9" x14ac:dyDescent="0.3">
      <c r="A1" s="39" t="s">
        <v>65</v>
      </c>
      <c r="F1" s="20"/>
      <c r="G1" s="20"/>
      <c r="H1" s="58"/>
      <c r="I1" s="20"/>
    </row>
    <row r="2" spans="1:9" s="7" customFormat="1" x14ac:dyDescent="0.3">
      <c r="A2" s="26" t="s">
        <v>94</v>
      </c>
      <c r="B2" s="26" t="s">
        <v>54</v>
      </c>
      <c r="C2" s="26" t="s">
        <v>24</v>
      </c>
      <c r="D2" s="26" t="s">
        <v>26</v>
      </c>
      <c r="E2" s="26" t="s">
        <v>66</v>
      </c>
      <c r="F2" s="27" t="s">
        <v>25</v>
      </c>
      <c r="G2" s="27" t="s">
        <v>99</v>
      </c>
      <c r="H2" s="59" t="s">
        <v>98</v>
      </c>
      <c r="I2" s="59" t="s">
        <v>100</v>
      </c>
    </row>
    <row r="3" spans="1:9" x14ac:dyDescent="0.3">
      <c r="A3" s="4" t="e" cm="1" vm="227">
        <f t="array" ref="A3">_xldudf_EVEONLINE_CHARACTER_ASSETS(_FV(Data!E4,"id"))</f>
        <v>#N/A</v>
      </c>
      <c r="B3" s="4" t="e" cm="1" vm="228">
        <f t="array" ref="B3">TRIM(_FV(_FV(_xlfn.ANCHORARRAY(A3),"type"),"name"))</f>
        <v>#VALUE!</v>
      </c>
      <c r="C3" s="4" t="e" cm="1" vm="229">
        <f t="array" ref="C3">_FV(_xlfn.ANCHORARRAY(A3),"final_location")</f>
        <v>#VALUE!</v>
      </c>
      <c r="D3" s="4" t="e" cm="1" vm="228">
        <f t="array" ref="D3">TRIM(_FV(_xlfn.ANCHORARRAY(C3),"name"))</f>
        <v>#VALUE!</v>
      </c>
      <c r="E3" s="4" t="e" cm="1" vm="230">
        <f t="array" ref="E3">_FV(_xlfn.ANCHORARRAY(A3),"owner")</f>
        <v>#VALUE!</v>
      </c>
      <c r="F3" s="4" t="e" cm="1" vm="231">
        <f t="array" ref="F3">_FV(_xlfn.ANCHORARRAY(A3),"quantity")</f>
        <v>#VALUE!</v>
      </c>
      <c r="G3" s="14" cm="1">
        <f t="array" ref="G3">IFERROR(_FV(_xldudf_EVEONLINE_TYPE(_FV(_FV(A3,"type"),"id")),"Adjusted Price",TRUE),0)</f>
        <v>0</v>
      </c>
      <c r="H3" s="14" t="e" vm="232">
        <f>G3*F3</f>
        <v>#VALUE!</v>
      </c>
      <c r="I3" s="4" t="e" cm="1" vm="233">
        <f t="array" ref="I3">_FV(_FV(_xlfn.ANCHORARRAY(A3),"type"),"volume")*F3</f>
        <v>#VALUE!</v>
      </c>
    </row>
    <row r="4" spans="1:9" x14ac:dyDescent="0.3">
      <c r="G4" s="14" cm="1">
        <f t="array" ref="G4">IFERROR(_FV(_xldudf_EVEONLINE_TYPE(_FV(_FV(A4,"type"),"id")),"Adjusted Price",TRUE),0)</f>
        <v>0</v>
      </c>
      <c r="H4" s="14">
        <f t="shared" ref="H4:H67" si="0">G4*F4</f>
        <v>0</v>
      </c>
    </row>
    <row r="5" spans="1:9" x14ac:dyDescent="0.3">
      <c r="G5" s="14" cm="1">
        <f t="array" ref="G5">IFERROR(_FV(_xldudf_EVEONLINE_TYPE(_FV(_FV(A5,"type"),"id")),"Adjusted Price",TRUE),0)</f>
        <v>0</v>
      </c>
      <c r="H5" s="14">
        <f t="shared" si="0"/>
        <v>0</v>
      </c>
    </row>
    <row r="6" spans="1:9" x14ac:dyDescent="0.3">
      <c r="G6" s="14" cm="1">
        <f t="array" ref="G6">IFERROR(_FV(_xldudf_EVEONLINE_TYPE(_FV(_FV(A6,"type"),"id")),"Adjusted Price",TRUE),0)</f>
        <v>0</v>
      </c>
      <c r="H6" s="14">
        <f t="shared" si="0"/>
        <v>0</v>
      </c>
    </row>
    <row r="7" spans="1:9" x14ac:dyDescent="0.3">
      <c r="G7" s="14" cm="1">
        <f t="array" ref="G7">IFERROR(_FV(_xldudf_EVEONLINE_TYPE(_FV(_FV(A7,"type"),"id")),"Adjusted Price",TRUE),0)</f>
        <v>0</v>
      </c>
      <c r="H7" s="14">
        <f t="shared" si="0"/>
        <v>0</v>
      </c>
    </row>
    <row r="8" spans="1:9" x14ac:dyDescent="0.3">
      <c r="G8" s="14" cm="1">
        <f t="array" ref="G8">IFERROR(_FV(_xldudf_EVEONLINE_TYPE(_FV(_FV(A8,"type"),"id")),"Adjusted Price",TRUE),0)</f>
        <v>0</v>
      </c>
      <c r="H8" s="14">
        <f t="shared" si="0"/>
        <v>0</v>
      </c>
    </row>
    <row r="9" spans="1:9" x14ac:dyDescent="0.3">
      <c r="G9" s="14" cm="1">
        <f t="array" ref="G9">IFERROR(_FV(_xldudf_EVEONLINE_TYPE(_FV(_FV(A9,"type"),"id")),"Adjusted Price",TRUE),0)</f>
        <v>0</v>
      </c>
      <c r="H9" s="14">
        <f t="shared" si="0"/>
        <v>0</v>
      </c>
    </row>
    <row r="10" spans="1:9" x14ac:dyDescent="0.3">
      <c r="G10" s="14" cm="1">
        <f t="array" ref="G10">IFERROR(_FV(_xldudf_EVEONLINE_TYPE(_FV(_FV(A10,"type"),"id")),"Adjusted Price",TRUE),0)</f>
        <v>0</v>
      </c>
      <c r="H10" s="14">
        <f t="shared" si="0"/>
        <v>0</v>
      </c>
    </row>
    <row r="11" spans="1:9" x14ac:dyDescent="0.3">
      <c r="G11" s="14" cm="1">
        <f t="array" ref="G11">IFERROR(_FV(_xldudf_EVEONLINE_TYPE(_FV(_FV(A11,"type"),"id")),"Adjusted Price",TRUE),0)</f>
        <v>0</v>
      </c>
      <c r="H11" s="14">
        <f t="shared" si="0"/>
        <v>0</v>
      </c>
    </row>
    <row r="12" spans="1:9" x14ac:dyDescent="0.3">
      <c r="G12" s="14" cm="1">
        <f t="array" ref="G12">IFERROR(_FV(_xldudf_EVEONLINE_TYPE(_FV(_FV(A12,"type"),"id")),"Adjusted Price",TRUE),0)</f>
        <v>0</v>
      </c>
      <c r="H12" s="14">
        <f t="shared" si="0"/>
        <v>0</v>
      </c>
    </row>
    <row r="13" spans="1:9" x14ac:dyDescent="0.3">
      <c r="G13" s="14" cm="1">
        <f t="array" ref="G13">IFERROR(_FV(_xldudf_EVEONLINE_TYPE(_FV(_FV(A13,"type"),"id")),"Adjusted Price",TRUE),0)</f>
        <v>0</v>
      </c>
      <c r="H13" s="14">
        <f t="shared" si="0"/>
        <v>0</v>
      </c>
    </row>
    <row r="14" spans="1:9" x14ac:dyDescent="0.3">
      <c r="G14" s="14" cm="1">
        <f t="array" ref="G14">IFERROR(_FV(_xldudf_EVEONLINE_TYPE(_FV(_FV(A14,"type"),"id")),"Adjusted Price",TRUE),0)</f>
        <v>0</v>
      </c>
      <c r="H14" s="14">
        <f t="shared" si="0"/>
        <v>0</v>
      </c>
    </row>
    <row r="15" spans="1:9" x14ac:dyDescent="0.3">
      <c r="G15" s="14" cm="1">
        <f t="array" ref="G15">IFERROR(_FV(_xldudf_EVEONLINE_TYPE(_FV(_FV(A15,"type"),"id")),"Adjusted Price",TRUE),0)</f>
        <v>0</v>
      </c>
      <c r="H15" s="14">
        <f t="shared" si="0"/>
        <v>0</v>
      </c>
    </row>
    <row r="16" spans="1:9" x14ac:dyDescent="0.3">
      <c r="G16" s="14" cm="1">
        <f t="array" ref="G16">IFERROR(_FV(_xldudf_EVEONLINE_TYPE(_FV(_FV(A16,"type"),"id")),"Adjusted Price",TRUE),0)</f>
        <v>0</v>
      </c>
      <c r="H16" s="14">
        <f t="shared" si="0"/>
        <v>0</v>
      </c>
    </row>
    <row r="17" spans="7:8" x14ac:dyDescent="0.3">
      <c r="G17" s="14" cm="1">
        <f t="array" ref="G17">IFERROR(_FV(_xldudf_EVEONLINE_TYPE(_FV(_FV(A17,"type"),"id")),"Adjusted Price",TRUE),0)</f>
        <v>0</v>
      </c>
      <c r="H17" s="14">
        <f t="shared" si="0"/>
        <v>0</v>
      </c>
    </row>
    <row r="18" spans="7:8" x14ac:dyDescent="0.3">
      <c r="G18" s="14" cm="1">
        <f t="array" ref="G18">IFERROR(_FV(_xldudf_EVEONLINE_TYPE(_FV(_FV(A18,"type"),"id")),"Adjusted Price",TRUE),0)</f>
        <v>0</v>
      </c>
      <c r="H18" s="14">
        <f t="shared" si="0"/>
        <v>0</v>
      </c>
    </row>
    <row r="19" spans="7:8" x14ac:dyDescent="0.3">
      <c r="G19" s="14" cm="1">
        <f t="array" ref="G19">IFERROR(_FV(_xldudf_EVEONLINE_TYPE(_FV(_FV(A19,"type"),"id")),"Adjusted Price",TRUE),0)</f>
        <v>0</v>
      </c>
      <c r="H19" s="14">
        <f t="shared" si="0"/>
        <v>0</v>
      </c>
    </row>
    <row r="20" spans="7:8" x14ac:dyDescent="0.3">
      <c r="G20" s="14" cm="1">
        <f t="array" ref="G20">IFERROR(_FV(_xldudf_EVEONLINE_TYPE(_FV(_FV(A20,"type"),"id")),"Adjusted Price",TRUE),0)</f>
        <v>0</v>
      </c>
      <c r="H20" s="14">
        <f t="shared" si="0"/>
        <v>0</v>
      </c>
    </row>
    <row r="21" spans="7:8" x14ac:dyDescent="0.3">
      <c r="G21" s="14" cm="1">
        <f t="array" ref="G21">IFERROR(_FV(_xldudf_EVEONLINE_TYPE(_FV(_FV(A21,"type"),"id")),"Adjusted Price",TRUE),0)</f>
        <v>0</v>
      </c>
      <c r="H21" s="14">
        <f t="shared" si="0"/>
        <v>0</v>
      </c>
    </row>
    <row r="22" spans="7:8" x14ac:dyDescent="0.3">
      <c r="G22" s="14" cm="1">
        <f t="array" ref="G22">IFERROR(_FV(_xldudf_EVEONLINE_TYPE(_FV(_FV(A22,"type"),"id")),"Adjusted Price",TRUE),0)</f>
        <v>0</v>
      </c>
      <c r="H22" s="14">
        <f t="shared" si="0"/>
        <v>0</v>
      </c>
    </row>
    <row r="23" spans="7:8" x14ac:dyDescent="0.3">
      <c r="G23" s="14" cm="1">
        <f t="array" ref="G23">IFERROR(_FV(_xldudf_EVEONLINE_TYPE(_FV(_FV(A23,"type"),"id")),"Adjusted Price",TRUE),0)</f>
        <v>0</v>
      </c>
      <c r="H23" s="14">
        <f t="shared" si="0"/>
        <v>0</v>
      </c>
    </row>
    <row r="24" spans="7:8" x14ac:dyDescent="0.3">
      <c r="G24" s="14" cm="1">
        <f t="array" ref="G24">IFERROR(_FV(_xldudf_EVEONLINE_TYPE(_FV(_FV(A24,"type"),"id")),"Adjusted Price",TRUE),0)</f>
        <v>0</v>
      </c>
      <c r="H24" s="14">
        <f t="shared" si="0"/>
        <v>0</v>
      </c>
    </row>
    <row r="25" spans="7:8" x14ac:dyDescent="0.3">
      <c r="G25" s="14" cm="1">
        <f t="array" ref="G25">IFERROR(_FV(_xldudf_EVEONLINE_TYPE(_FV(_FV(A25,"type"),"id")),"Adjusted Price",TRUE),0)</f>
        <v>0</v>
      </c>
      <c r="H25" s="14">
        <f t="shared" si="0"/>
        <v>0</v>
      </c>
    </row>
    <row r="26" spans="7:8" x14ac:dyDescent="0.3">
      <c r="G26" s="14" cm="1">
        <f t="array" ref="G26">IFERROR(_FV(_xldudf_EVEONLINE_TYPE(_FV(_FV(A26,"type"),"id")),"Adjusted Price",TRUE),0)</f>
        <v>0</v>
      </c>
      <c r="H26" s="14">
        <f t="shared" si="0"/>
        <v>0</v>
      </c>
    </row>
    <row r="27" spans="7:8" x14ac:dyDescent="0.3">
      <c r="G27" s="14" cm="1">
        <f t="array" ref="G27">IFERROR(_FV(_xldudf_EVEONLINE_TYPE(_FV(_FV(A27,"type"),"id")),"Adjusted Price",TRUE),0)</f>
        <v>0</v>
      </c>
      <c r="H27" s="14">
        <f t="shared" si="0"/>
        <v>0</v>
      </c>
    </row>
    <row r="28" spans="7:8" x14ac:dyDescent="0.3">
      <c r="G28" s="14" cm="1">
        <f t="array" ref="G28">IFERROR(_FV(_xldudf_EVEONLINE_TYPE(_FV(_FV(A28,"type"),"id")),"Adjusted Price",TRUE),0)</f>
        <v>0</v>
      </c>
      <c r="H28" s="14">
        <f t="shared" si="0"/>
        <v>0</v>
      </c>
    </row>
    <row r="29" spans="7:8" x14ac:dyDescent="0.3">
      <c r="G29" s="14" cm="1">
        <f t="array" ref="G29">IFERROR(_FV(_xldudf_EVEONLINE_TYPE(_FV(_FV(A29,"type"),"id")),"Adjusted Price",TRUE),0)</f>
        <v>0</v>
      </c>
      <c r="H29" s="14">
        <f t="shared" si="0"/>
        <v>0</v>
      </c>
    </row>
    <row r="30" spans="7:8" x14ac:dyDescent="0.3">
      <c r="G30" s="14" cm="1">
        <f t="array" ref="G30">IFERROR(_FV(_xldudf_EVEONLINE_TYPE(_FV(_FV(A30,"type"),"id")),"Adjusted Price",TRUE),0)</f>
        <v>0</v>
      </c>
      <c r="H30" s="14">
        <f t="shared" si="0"/>
        <v>0</v>
      </c>
    </row>
    <row r="31" spans="7:8" x14ac:dyDescent="0.3">
      <c r="G31" s="14" cm="1">
        <f t="array" ref="G31">IFERROR(_FV(_xldudf_EVEONLINE_TYPE(_FV(_FV(A31,"type"),"id")),"Adjusted Price",TRUE),0)</f>
        <v>0</v>
      </c>
      <c r="H31" s="14">
        <f t="shared" si="0"/>
        <v>0</v>
      </c>
    </row>
    <row r="32" spans="7:8" x14ac:dyDescent="0.3">
      <c r="G32" s="14" cm="1">
        <f t="array" ref="G32">IFERROR(_FV(_xldudf_EVEONLINE_TYPE(_FV(_FV(A32,"type"),"id")),"Adjusted Price",TRUE),0)</f>
        <v>0</v>
      </c>
      <c r="H32" s="14">
        <f t="shared" si="0"/>
        <v>0</v>
      </c>
    </row>
    <row r="33" spans="7:8" x14ac:dyDescent="0.3">
      <c r="G33" s="14" cm="1">
        <f t="array" ref="G33">IFERROR(_FV(_xldudf_EVEONLINE_TYPE(_FV(_FV(A33,"type"),"id")),"Adjusted Price",TRUE),0)</f>
        <v>0</v>
      </c>
      <c r="H33" s="14">
        <f t="shared" si="0"/>
        <v>0</v>
      </c>
    </row>
    <row r="34" spans="7:8" x14ac:dyDescent="0.3">
      <c r="G34" s="14" cm="1">
        <f t="array" ref="G34">IFERROR(_FV(_xldudf_EVEONLINE_TYPE(_FV(_FV(A34,"type"),"id")),"Adjusted Price",TRUE),0)</f>
        <v>0</v>
      </c>
      <c r="H34" s="14">
        <f t="shared" si="0"/>
        <v>0</v>
      </c>
    </row>
    <row r="35" spans="7:8" x14ac:dyDescent="0.3">
      <c r="G35" s="14" cm="1">
        <f t="array" ref="G35">IFERROR(_FV(_xldudf_EVEONLINE_TYPE(_FV(_FV(A35,"type"),"id")),"Adjusted Price",TRUE),0)</f>
        <v>0</v>
      </c>
      <c r="H35" s="14">
        <f t="shared" si="0"/>
        <v>0</v>
      </c>
    </row>
    <row r="36" spans="7:8" x14ac:dyDescent="0.3">
      <c r="G36" s="14" cm="1">
        <f t="array" ref="G36">IFERROR(_FV(_xldudf_EVEONLINE_TYPE(_FV(_FV(A36,"type"),"id")),"Adjusted Price",TRUE),0)</f>
        <v>0</v>
      </c>
      <c r="H36" s="14">
        <f t="shared" si="0"/>
        <v>0</v>
      </c>
    </row>
    <row r="37" spans="7:8" x14ac:dyDescent="0.3">
      <c r="G37" s="14" cm="1">
        <f t="array" ref="G37">IFERROR(_FV(_xldudf_EVEONLINE_TYPE(_FV(_FV(A37,"type"),"id")),"Adjusted Price",TRUE),0)</f>
        <v>0</v>
      </c>
      <c r="H37" s="14">
        <f t="shared" si="0"/>
        <v>0</v>
      </c>
    </row>
    <row r="38" spans="7:8" x14ac:dyDescent="0.3">
      <c r="G38" s="14" cm="1">
        <f t="array" ref="G38">IFERROR(_FV(_xldudf_EVEONLINE_TYPE(_FV(_FV(A38,"type"),"id")),"Adjusted Price",TRUE),0)</f>
        <v>0</v>
      </c>
      <c r="H38" s="14">
        <f t="shared" si="0"/>
        <v>0</v>
      </c>
    </row>
    <row r="39" spans="7:8" x14ac:dyDescent="0.3">
      <c r="G39" s="14" cm="1">
        <f t="array" ref="G39">IFERROR(_FV(_xldudf_EVEONLINE_TYPE(_FV(_FV(A39,"type"),"id")),"Adjusted Price",TRUE),0)</f>
        <v>0</v>
      </c>
      <c r="H39" s="14">
        <f t="shared" si="0"/>
        <v>0</v>
      </c>
    </row>
    <row r="40" spans="7:8" x14ac:dyDescent="0.3">
      <c r="G40" s="14" cm="1">
        <f t="array" ref="G40">IFERROR(_FV(_xldudf_EVEONLINE_TYPE(_FV(_FV(A40,"type"),"id")),"Adjusted Price",TRUE),0)</f>
        <v>0</v>
      </c>
      <c r="H40" s="14">
        <f t="shared" si="0"/>
        <v>0</v>
      </c>
    </row>
    <row r="41" spans="7:8" x14ac:dyDescent="0.3">
      <c r="G41" s="14" cm="1">
        <f t="array" ref="G41">IFERROR(_FV(_xldudf_EVEONLINE_TYPE(_FV(_FV(A41,"type"),"id")),"Adjusted Price",TRUE),0)</f>
        <v>0</v>
      </c>
      <c r="H41" s="14">
        <f t="shared" si="0"/>
        <v>0</v>
      </c>
    </row>
    <row r="42" spans="7:8" x14ac:dyDescent="0.3">
      <c r="G42" s="14" cm="1">
        <f t="array" ref="G42">IFERROR(_FV(_xldudf_EVEONLINE_TYPE(_FV(_FV(A42,"type"),"id")),"Adjusted Price",TRUE),0)</f>
        <v>0</v>
      </c>
      <c r="H42" s="14">
        <f t="shared" si="0"/>
        <v>0</v>
      </c>
    </row>
    <row r="43" spans="7:8" x14ac:dyDescent="0.3">
      <c r="G43" s="14" cm="1">
        <f t="array" ref="G43">IFERROR(_FV(_xldudf_EVEONLINE_TYPE(_FV(_FV(A43,"type"),"id")),"Adjusted Price",TRUE),0)</f>
        <v>0</v>
      </c>
      <c r="H43" s="14">
        <f t="shared" si="0"/>
        <v>0</v>
      </c>
    </row>
    <row r="44" spans="7:8" x14ac:dyDescent="0.3">
      <c r="G44" s="14" cm="1">
        <f t="array" ref="G44">IFERROR(_FV(_xldudf_EVEONLINE_TYPE(_FV(_FV(A44,"type"),"id")),"Adjusted Price",TRUE),0)</f>
        <v>0</v>
      </c>
      <c r="H44" s="14">
        <f t="shared" si="0"/>
        <v>0</v>
      </c>
    </row>
    <row r="45" spans="7:8" x14ac:dyDescent="0.3">
      <c r="G45" s="14" cm="1">
        <f t="array" ref="G45">IFERROR(_FV(_xldudf_EVEONLINE_TYPE(_FV(_FV(A45,"type"),"id")),"Adjusted Price",TRUE),0)</f>
        <v>0</v>
      </c>
      <c r="H45" s="14">
        <f t="shared" si="0"/>
        <v>0</v>
      </c>
    </row>
    <row r="46" spans="7:8" x14ac:dyDescent="0.3">
      <c r="G46" s="14" cm="1">
        <f t="array" ref="G46">IFERROR(_FV(_xldudf_EVEONLINE_TYPE(_FV(_FV(A46,"type"),"id")),"Adjusted Price",TRUE),0)</f>
        <v>0</v>
      </c>
      <c r="H46" s="14">
        <f t="shared" si="0"/>
        <v>0</v>
      </c>
    </row>
    <row r="47" spans="7:8" x14ac:dyDescent="0.3">
      <c r="G47" s="14" cm="1">
        <f t="array" ref="G47">IFERROR(_FV(_xldudf_EVEONLINE_TYPE(_FV(_FV(A47,"type"),"id")),"Adjusted Price",TRUE),0)</f>
        <v>0</v>
      </c>
      <c r="H47" s="14">
        <f t="shared" si="0"/>
        <v>0</v>
      </c>
    </row>
    <row r="48" spans="7:8" x14ac:dyDescent="0.3">
      <c r="G48" s="14" cm="1">
        <f t="array" ref="G48">IFERROR(_FV(_xldudf_EVEONLINE_TYPE(_FV(_FV(A48,"type"),"id")),"Adjusted Price",TRUE),0)</f>
        <v>0</v>
      </c>
      <c r="H48" s="14">
        <f t="shared" si="0"/>
        <v>0</v>
      </c>
    </row>
    <row r="49" spans="7:8" x14ac:dyDescent="0.3">
      <c r="G49" s="14" cm="1">
        <f t="array" ref="G49">IFERROR(_FV(_xldudf_EVEONLINE_TYPE(_FV(_FV(A49,"type"),"id")),"Adjusted Price",TRUE),0)</f>
        <v>0</v>
      </c>
      <c r="H49" s="14">
        <f t="shared" si="0"/>
        <v>0</v>
      </c>
    </row>
    <row r="50" spans="7:8" x14ac:dyDescent="0.3">
      <c r="G50" s="14" cm="1">
        <f t="array" ref="G50">IFERROR(_FV(_xldudf_EVEONLINE_TYPE(_FV(_FV(A50,"type"),"id")),"Adjusted Price",TRUE),0)</f>
        <v>0</v>
      </c>
      <c r="H50" s="14">
        <f t="shared" si="0"/>
        <v>0</v>
      </c>
    </row>
    <row r="51" spans="7:8" x14ac:dyDescent="0.3">
      <c r="G51" s="14" cm="1">
        <f t="array" ref="G51">IFERROR(_FV(_xldudf_EVEONLINE_TYPE(_FV(_FV(A51,"type"),"id")),"Adjusted Price",TRUE),0)</f>
        <v>0</v>
      </c>
      <c r="H51" s="14">
        <f t="shared" si="0"/>
        <v>0</v>
      </c>
    </row>
    <row r="52" spans="7:8" x14ac:dyDescent="0.3">
      <c r="G52" s="14" cm="1">
        <f t="array" ref="G52">IFERROR(_FV(_xldudf_EVEONLINE_TYPE(_FV(_FV(A52,"type"),"id")),"Adjusted Price",TRUE),0)</f>
        <v>0</v>
      </c>
      <c r="H52" s="14">
        <f t="shared" si="0"/>
        <v>0</v>
      </c>
    </row>
    <row r="53" spans="7:8" x14ac:dyDescent="0.3">
      <c r="G53" s="14" cm="1">
        <f t="array" ref="G53">IFERROR(_FV(_xldudf_EVEONLINE_TYPE(_FV(_FV(A53,"type"),"id")),"Adjusted Price",TRUE),0)</f>
        <v>0</v>
      </c>
      <c r="H53" s="14">
        <f t="shared" si="0"/>
        <v>0</v>
      </c>
    </row>
    <row r="54" spans="7:8" x14ac:dyDescent="0.3">
      <c r="G54" s="14" cm="1">
        <f t="array" ref="G54">IFERROR(_FV(_xldudf_EVEONLINE_TYPE(_FV(_FV(A54,"type"),"id")),"Adjusted Price",TRUE),0)</f>
        <v>0</v>
      </c>
      <c r="H54" s="14">
        <f t="shared" si="0"/>
        <v>0</v>
      </c>
    </row>
    <row r="55" spans="7:8" x14ac:dyDescent="0.3">
      <c r="G55" s="14" cm="1">
        <f t="array" ref="G55">IFERROR(_FV(_xldudf_EVEONLINE_TYPE(_FV(_FV(A55,"type"),"id")),"Adjusted Price",TRUE),0)</f>
        <v>0</v>
      </c>
      <c r="H55" s="14">
        <f t="shared" si="0"/>
        <v>0</v>
      </c>
    </row>
    <row r="56" spans="7:8" x14ac:dyDescent="0.3">
      <c r="G56" s="14" cm="1">
        <f t="array" ref="G56">IFERROR(_FV(_xldudf_EVEONLINE_TYPE(_FV(_FV(A56,"type"),"id")),"Adjusted Price",TRUE),0)</f>
        <v>0</v>
      </c>
      <c r="H56" s="14">
        <f t="shared" si="0"/>
        <v>0</v>
      </c>
    </row>
    <row r="57" spans="7:8" x14ac:dyDescent="0.3">
      <c r="G57" s="14" cm="1">
        <f t="array" ref="G57">IFERROR(_FV(_xldudf_EVEONLINE_TYPE(_FV(_FV(A57,"type"),"id")),"Adjusted Price",TRUE),0)</f>
        <v>0</v>
      </c>
      <c r="H57" s="14">
        <f t="shared" si="0"/>
        <v>0</v>
      </c>
    </row>
    <row r="58" spans="7:8" x14ac:dyDescent="0.3">
      <c r="G58" s="14" cm="1">
        <f t="array" ref="G58">IFERROR(_FV(_xldudf_EVEONLINE_TYPE(_FV(_FV(A58,"type"),"id")),"Adjusted Price",TRUE),0)</f>
        <v>0</v>
      </c>
      <c r="H58" s="14">
        <f t="shared" si="0"/>
        <v>0</v>
      </c>
    </row>
    <row r="59" spans="7:8" x14ac:dyDescent="0.3">
      <c r="G59" s="14" cm="1">
        <f t="array" ref="G59">IFERROR(_FV(_xldudf_EVEONLINE_TYPE(_FV(_FV(A59,"type"),"id")),"Adjusted Price",TRUE),0)</f>
        <v>0</v>
      </c>
      <c r="H59" s="14">
        <f t="shared" si="0"/>
        <v>0</v>
      </c>
    </row>
    <row r="60" spans="7:8" x14ac:dyDescent="0.3">
      <c r="G60" s="14" cm="1">
        <f t="array" ref="G60">IFERROR(_FV(_xldudf_EVEONLINE_TYPE(_FV(_FV(A60,"type"),"id")),"Adjusted Price",TRUE),0)</f>
        <v>0</v>
      </c>
      <c r="H60" s="14">
        <f t="shared" si="0"/>
        <v>0</v>
      </c>
    </row>
    <row r="61" spans="7:8" x14ac:dyDescent="0.3">
      <c r="G61" s="14" cm="1">
        <f t="array" ref="G61">IFERROR(_FV(_xldudf_EVEONLINE_TYPE(_FV(_FV(A61,"type"),"id")),"Adjusted Price",TRUE),0)</f>
        <v>0</v>
      </c>
      <c r="H61" s="14">
        <f t="shared" si="0"/>
        <v>0</v>
      </c>
    </row>
    <row r="62" spans="7:8" x14ac:dyDescent="0.3">
      <c r="G62" s="14" cm="1">
        <f t="array" ref="G62">IFERROR(_FV(_xldudf_EVEONLINE_TYPE(_FV(_FV(A62,"type"),"id")),"Adjusted Price",TRUE),0)</f>
        <v>0</v>
      </c>
      <c r="H62" s="14">
        <f t="shared" si="0"/>
        <v>0</v>
      </c>
    </row>
    <row r="63" spans="7:8" x14ac:dyDescent="0.3">
      <c r="G63" s="14" cm="1">
        <f t="array" ref="G63">IFERROR(_FV(_xldudf_EVEONLINE_TYPE(_FV(_FV(A63,"type"),"id")),"Adjusted Price",TRUE),0)</f>
        <v>0</v>
      </c>
      <c r="H63" s="14">
        <f t="shared" si="0"/>
        <v>0</v>
      </c>
    </row>
    <row r="64" spans="7:8" x14ac:dyDescent="0.3">
      <c r="G64" s="14" cm="1">
        <f t="array" ref="G64">IFERROR(_FV(_xldudf_EVEONLINE_TYPE(_FV(_FV(A64,"type"),"id")),"Adjusted Price",TRUE),0)</f>
        <v>0</v>
      </c>
      <c r="H64" s="14">
        <f t="shared" si="0"/>
        <v>0</v>
      </c>
    </row>
    <row r="65" spans="7:8" x14ac:dyDescent="0.3">
      <c r="G65" s="14" cm="1">
        <f t="array" ref="G65">IFERROR(_FV(_xldudf_EVEONLINE_TYPE(_FV(_FV(A65,"type"),"id")),"Adjusted Price",TRUE),0)</f>
        <v>0</v>
      </c>
      <c r="H65" s="14">
        <f t="shared" si="0"/>
        <v>0</v>
      </c>
    </row>
    <row r="66" spans="7:8" x14ac:dyDescent="0.3">
      <c r="G66" s="14" cm="1">
        <f t="array" ref="G66">IFERROR(_FV(_xldudf_EVEONLINE_TYPE(_FV(_FV(A66,"type"),"id")),"Adjusted Price",TRUE),0)</f>
        <v>0</v>
      </c>
      <c r="H66" s="14">
        <f t="shared" si="0"/>
        <v>0</v>
      </c>
    </row>
    <row r="67" spans="7:8" x14ac:dyDescent="0.3">
      <c r="G67" s="14" cm="1">
        <f t="array" ref="G67">IFERROR(_FV(_xldudf_EVEONLINE_TYPE(_FV(_FV(A67,"type"),"id")),"Adjusted Price",TRUE),0)</f>
        <v>0</v>
      </c>
      <c r="H67" s="14">
        <f t="shared" si="0"/>
        <v>0</v>
      </c>
    </row>
    <row r="68" spans="7:8" x14ac:dyDescent="0.3">
      <c r="G68" s="14" cm="1">
        <f t="array" ref="G68">IFERROR(_FV(_xldudf_EVEONLINE_TYPE(_FV(_FV(A68,"type"),"id")),"Adjusted Price",TRUE),0)</f>
        <v>0</v>
      </c>
      <c r="H68" s="14">
        <f t="shared" ref="H68:H131" si="1">G68*F68</f>
        <v>0</v>
      </c>
    </row>
    <row r="69" spans="7:8" x14ac:dyDescent="0.3">
      <c r="G69" s="14" cm="1">
        <f t="array" ref="G69">IFERROR(_FV(_xldudf_EVEONLINE_TYPE(_FV(_FV(A69,"type"),"id")),"Adjusted Price",TRUE),0)</f>
        <v>0</v>
      </c>
      <c r="H69" s="14">
        <f t="shared" si="1"/>
        <v>0</v>
      </c>
    </row>
    <row r="70" spans="7:8" x14ac:dyDescent="0.3">
      <c r="G70" s="14" cm="1">
        <f t="array" ref="G70">IFERROR(_FV(_xldudf_EVEONLINE_TYPE(_FV(_FV(A70,"type"),"id")),"Adjusted Price",TRUE),0)</f>
        <v>0</v>
      </c>
      <c r="H70" s="14">
        <f t="shared" si="1"/>
        <v>0</v>
      </c>
    </row>
    <row r="71" spans="7:8" x14ac:dyDescent="0.3">
      <c r="G71" s="14" cm="1">
        <f t="array" ref="G71">IFERROR(_FV(_xldudf_EVEONLINE_TYPE(_FV(_FV(A71,"type"),"id")),"Adjusted Price",TRUE),0)</f>
        <v>0</v>
      </c>
      <c r="H71" s="14">
        <f t="shared" si="1"/>
        <v>0</v>
      </c>
    </row>
    <row r="72" spans="7:8" x14ac:dyDescent="0.3">
      <c r="G72" s="14" cm="1">
        <f t="array" ref="G72">IFERROR(_FV(_xldudf_EVEONLINE_TYPE(_FV(_FV(A72,"type"),"id")),"Adjusted Price",TRUE),0)</f>
        <v>0</v>
      </c>
      <c r="H72" s="14">
        <f t="shared" si="1"/>
        <v>0</v>
      </c>
    </row>
    <row r="73" spans="7:8" x14ac:dyDescent="0.3">
      <c r="G73" s="14" cm="1">
        <f t="array" ref="G73">IFERROR(_FV(_xldudf_EVEONLINE_TYPE(_FV(_FV(A73,"type"),"id")),"Adjusted Price",TRUE),0)</f>
        <v>0</v>
      </c>
      <c r="H73" s="14">
        <f t="shared" si="1"/>
        <v>0</v>
      </c>
    </row>
    <row r="74" spans="7:8" x14ac:dyDescent="0.3">
      <c r="G74" s="14" cm="1">
        <f t="array" ref="G74">IFERROR(_FV(_xldudf_EVEONLINE_TYPE(_FV(_FV(A74,"type"),"id")),"Adjusted Price",TRUE),0)</f>
        <v>0</v>
      </c>
      <c r="H74" s="14">
        <f t="shared" si="1"/>
        <v>0</v>
      </c>
    </row>
    <row r="75" spans="7:8" x14ac:dyDescent="0.3">
      <c r="G75" s="14" cm="1">
        <f t="array" ref="G75">IFERROR(_FV(_xldudf_EVEONLINE_TYPE(_FV(_FV(A75,"type"),"id")),"Adjusted Price",TRUE),0)</f>
        <v>0</v>
      </c>
      <c r="H75" s="14">
        <f t="shared" si="1"/>
        <v>0</v>
      </c>
    </row>
    <row r="76" spans="7:8" x14ac:dyDescent="0.3">
      <c r="G76" s="14" cm="1">
        <f t="array" ref="G76">IFERROR(_FV(_xldudf_EVEONLINE_TYPE(_FV(_FV(A76,"type"),"id")),"Adjusted Price",TRUE),0)</f>
        <v>0</v>
      </c>
      <c r="H76" s="14">
        <f t="shared" si="1"/>
        <v>0</v>
      </c>
    </row>
    <row r="77" spans="7:8" x14ac:dyDescent="0.3">
      <c r="G77" s="14" cm="1">
        <f t="array" ref="G77">IFERROR(_FV(_xldudf_EVEONLINE_TYPE(_FV(_FV(A77,"type"),"id")),"Adjusted Price",TRUE),0)</f>
        <v>0</v>
      </c>
      <c r="H77" s="14">
        <f t="shared" si="1"/>
        <v>0</v>
      </c>
    </row>
    <row r="78" spans="7:8" x14ac:dyDescent="0.3">
      <c r="G78" s="14" cm="1">
        <f t="array" ref="G78">IFERROR(_FV(_xldudf_EVEONLINE_TYPE(_FV(_FV(A78,"type"),"id")),"Adjusted Price",TRUE),0)</f>
        <v>0</v>
      </c>
      <c r="H78" s="14">
        <f t="shared" si="1"/>
        <v>0</v>
      </c>
    </row>
    <row r="79" spans="7:8" x14ac:dyDescent="0.3">
      <c r="G79" s="14" cm="1">
        <f t="array" ref="G79">IFERROR(_FV(_xldudf_EVEONLINE_TYPE(_FV(_FV(A79,"type"),"id")),"Adjusted Price",TRUE),0)</f>
        <v>0</v>
      </c>
      <c r="H79" s="14">
        <f t="shared" si="1"/>
        <v>0</v>
      </c>
    </row>
    <row r="80" spans="7:8" x14ac:dyDescent="0.3">
      <c r="G80" s="14" cm="1">
        <f t="array" ref="G80">IFERROR(_FV(_xldudf_EVEONLINE_TYPE(_FV(_FV(A80,"type"),"id")),"Adjusted Price",TRUE),0)</f>
        <v>0</v>
      </c>
      <c r="H80" s="14">
        <f t="shared" si="1"/>
        <v>0</v>
      </c>
    </row>
    <row r="81" spans="7:8" x14ac:dyDescent="0.3">
      <c r="G81" s="14" cm="1">
        <f t="array" ref="G81">IFERROR(_FV(_xldudf_EVEONLINE_TYPE(_FV(_FV(A81,"type"),"id")),"Adjusted Price",TRUE),0)</f>
        <v>0</v>
      </c>
      <c r="H81" s="14">
        <f t="shared" si="1"/>
        <v>0</v>
      </c>
    </row>
    <row r="82" spans="7:8" x14ac:dyDescent="0.3">
      <c r="G82" s="14" cm="1">
        <f t="array" ref="G82">IFERROR(_FV(_xldudf_EVEONLINE_TYPE(_FV(_FV(A82,"type"),"id")),"Adjusted Price",TRUE),0)</f>
        <v>0</v>
      </c>
      <c r="H82" s="14">
        <f t="shared" si="1"/>
        <v>0</v>
      </c>
    </row>
    <row r="83" spans="7:8" x14ac:dyDescent="0.3">
      <c r="G83" s="14" cm="1">
        <f t="array" ref="G83">IFERROR(_FV(_xldudf_EVEONLINE_TYPE(_FV(_FV(A83,"type"),"id")),"Adjusted Price",TRUE),0)</f>
        <v>0</v>
      </c>
      <c r="H83" s="14">
        <f t="shared" si="1"/>
        <v>0</v>
      </c>
    </row>
    <row r="84" spans="7:8" x14ac:dyDescent="0.3">
      <c r="G84" s="14" cm="1">
        <f t="array" ref="G84">IFERROR(_FV(_xldudf_EVEONLINE_TYPE(_FV(_FV(A84,"type"),"id")),"Adjusted Price",TRUE),0)</f>
        <v>0</v>
      </c>
      <c r="H84" s="14">
        <f t="shared" si="1"/>
        <v>0</v>
      </c>
    </row>
    <row r="85" spans="7:8" x14ac:dyDescent="0.3">
      <c r="G85" s="14" cm="1">
        <f t="array" ref="G85">IFERROR(_FV(_xldudf_EVEONLINE_TYPE(_FV(_FV(A85,"type"),"id")),"Adjusted Price",TRUE),0)</f>
        <v>0</v>
      </c>
      <c r="H85" s="14">
        <f t="shared" si="1"/>
        <v>0</v>
      </c>
    </row>
    <row r="86" spans="7:8" x14ac:dyDescent="0.3">
      <c r="G86" s="14" cm="1">
        <f t="array" ref="G86">IFERROR(_FV(_xldudf_EVEONLINE_TYPE(_FV(_FV(A86,"type"),"id")),"Adjusted Price",TRUE),0)</f>
        <v>0</v>
      </c>
      <c r="H86" s="14">
        <f t="shared" si="1"/>
        <v>0</v>
      </c>
    </row>
    <row r="87" spans="7:8" x14ac:dyDescent="0.3">
      <c r="G87" s="14" cm="1">
        <f t="array" ref="G87">IFERROR(_FV(_xldudf_EVEONLINE_TYPE(_FV(_FV(A87,"type"),"id")),"Adjusted Price",TRUE),0)</f>
        <v>0</v>
      </c>
      <c r="H87" s="14">
        <f t="shared" si="1"/>
        <v>0</v>
      </c>
    </row>
    <row r="88" spans="7:8" x14ac:dyDescent="0.3">
      <c r="G88" s="14" cm="1">
        <f t="array" ref="G88">IFERROR(_FV(_xldudf_EVEONLINE_TYPE(_FV(_FV(A88,"type"),"id")),"Adjusted Price",TRUE),0)</f>
        <v>0</v>
      </c>
      <c r="H88" s="14">
        <f t="shared" si="1"/>
        <v>0</v>
      </c>
    </row>
    <row r="89" spans="7:8" x14ac:dyDescent="0.3">
      <c r="G89" s="14" cm="1">
        <f t="array" ref="G89">IFERROR(_FV(_xldudf_EVEONLINE_TYPE(_FV(_FV(A89,"type"),"id")),"Adjusted Price",TRUE),0)</f>
        <v>0</v>
      </c>
      <c r="H89" s="14">
        <f t="shared" si="1"/>
        <v>0</v>
      </c>
    </row>
    <row r="90" spans="7:8" x14ac:dyDescent="0.3">
      <c r="G90" s="14" cm="1">
        <f t="array" ref="G90">IFERROR(_FV(_xldudf_EVEONLINE_TYPE(_FV(_FV(A90,"type"),"id")),"Adjusted Price",TRUE),0)</f>
        <v>0</v>
      </c>
      <c r="H90" s="14">
        <f t="shared" si="1"/>
        <v>0</v>
      </c>
    </row>
    <row r="91" spans="7:8" x14ac:dyDescent="0.3">
      <c r="G91" s="14" cm="1">
        <f t="array" ref="G91">IFERROR(_FV(_xldudf_EVEONLINE_TYPE(_FV(_FV(A91,"type"),"id")),"Adjusted Price",TRUE),0)</f>
        <v>0</v>
      </c>
      <c r="H91" s="14">
        <f t="shared" si="1"/>
        <v>0</v>
      </c>
    </row>
    <row r="92" spans="7:8" x14ac:dyDescent="0.3">
      <c r="G92" s="14" cm="1">
        <f t="array" ref="G92">IFERROR(_FV(_xldudf_EVEONLINE_TYPE(_FV(_FV(A92,"type"),"id")),"Adjusted Price",TRUE),0)</f>
        <v>0</v>
      </c>
      <c r="H92" s="14">
        <f t="shared" si="1"/>
        <v>0</v>
      </c>
    </row>
    <row r="93" spans="7:8" x14ac:dyDescent="0.3">
      <c r="G93" s="14" cm="1">
        <f t="array" ref="G93">IFERROR(_FV(_xldudf_EVEONLINE_TYPE(_FV(_FV(A93,"type"),"id")),"Adjusted Price",TRUE),0)</f>
        <v>0</v>
      </c>
      <c r="H93" s="14">
        <f t="shared" si="1"/>
        <v>0</v>
      </c>
    </row>
    <row r="94" spans="7:8" x14ac:dyDescent="0.3">
      <c r="G94" s="14" cm="1">
        <f t="array" ref="G94">IFERROR(_FV(_xldudf_EVEONLINE_TYPE(_FV(_FV(A94,"type"),"id")),"Adjusted Price",TRUE),0)</f>
        <v>0</v>
      </c>
      <c r="H94" s="14">
        <f t="shared" si="1"/>
        <v>0</v>
      </c>
    </row>
    <row r="95" spans="7:8" x14ac:dyDescent="0.3">
      <c r="G95" s="14" cm="1">
        <f t="array" ref="G95">IFERROR(_FV(_xldudf_EVEONLINE_TYPE(_FV(_FV(A95,"type"),"id")),"Adjusted Price",TRUE),0)</f>
        <v>0</v>
      </c>
      <c r="H95" s="14">
        <f t="shared" si="1"/>
        <v>0</v>
      </c>
    </row>
    <row r="96" spans="7:8" x14ac:dyDescent="0.3">
      <c r="G96" s="14" cm="1">
        <f t="array" ref="G96">IFERROR(_FV(_xldudf_EVEONLINE_TYPE(_FV(_FV(A96,"type"),"id")),"Adjusted Price",TRUE),0)</f>
        <v>0</v>
      </c>
      <c r="H96" s="14">
        <f t="shared" si="1"/>
        <v>0</v>
      </c>
    </row>
    <row r="97" spans="7:8" x14ac:dyDescent="0.3">
      <c r="G97" s="14" cm="1">
        <f t="array" ref="G97">IFERROR(_FV(_xldudf_EVEONLINE_TYPE(_FV(_FV(A97,"type"),"id")),"Adjusted Price",TRUE),0)</f>
        <v>0</v>
      </c>
      <c r="H97" s="14">
        <f t="shared" si="1"/>
        <v>0</v>
      </c>
    </row>
    <row r="98" spans="7:8" x14ac:dyDescent="0.3">
      <c r="G98" s="14" cm="1">
        <f t="array" ref="G98">IFERROR(_FV(_xldudf_EVEONLINE_TYPE(_FV(_FV(A98,"type"),"id")),"Adjusted Price",TRUE),0)</f>
        <v>0</v>
      </c>
      <c r="H98" s="14">
        <f t="shared" si="1"/>
        <v>0</v>
      </c>
    </row>
    <row r="99" spans="7:8" x14ac:dyDescent="0.3">
      <c r="G99" s="14" cm="1">
        <f t="array" ref="G99">IFERROR(_FV(_xldudf_EVEONLINE_TYPE(_FV(_FV(A99,"type"),"id")),"Adjusted Price",TRUE),0)</f>
        <v>0</v>
      </c>
      <c r="H99" s="14">
        <f t="shared" si="1"/>
        <v>0</v>
      </c>
    </row>
    <row r="100" spans="7:8" x14ac:dyDescent="0.3">
      <c r="G100" s="14" cm="1">
        <f t="array" ref="G100">IFERROR(_FV(_xldudf_EVEONLINE_TYPE(_FV(_FV(A100,"type"),"id")),"Adjusted Price",TRUE),0)</f>
        <v>0</v>
      </c>
      <c r="H100" s="14">
        <f t="shared" si="1"/>
        <v>0</v>
      </c>
    </row>
    <row r="101" spans="7:8" x14ac:dyDescent="0.3">
      <c r="G101" s="14" cm="1">
        <f t="array" ref="G101">IFERROR(_FV(_xldudf_EVEONLINE_TYPE(_FV(_FV(A101,"type"),"id")),"Adjusted Price",TRUE),0)</f>
        <v>0</v>
      </c>
      <c r="H101" s="14">
        <f t="shared" si="1"/>
        <v>0</v>
      </c>
    </row>
    <row r="102" spans="7:8" x14ac:dyDescent="0.3">
      <c r="G102" s="14" cm="1">
        <f t="array" ref="G102">IFERROR(_FV(_xldudf_EVEONLINE_TYPE(_FV(_FV(A102,"type"),"id")),"Adjusted Price",TRUE),0)</f>
        <v>0</v>
      </c>
      <c r="H102" s="14">
        <f t="shared" si="1"/>
        <v>0</v>
      </c>
    </row>
    <row r="103" spans="7:8" x14ac:dyDescent="0.3">
      <c r="G103" s="14" cm="1">
        <f t="array" ref="G103">IFERROR(_FV(_xldudf_EVEONLINE_TYPE(_FV(_FV(A103,"type"),"id")),"Adjusted Price",TRUE),0)</f>
        <v>0</v>
      </c>
      <c r="H103" s="14">
        <f t="shared" si="1"/>
        <v>0</v>
      </c>
    </row>
    <row r="104" spans="7:8" x14ac:dyDescent="0.3">
      <c r="G104" s="14" cm="1">
        <f t="array" ref="G104">IFERROR(_FV(_xldudf_EVEONLINE_TYPE(_FV(_FV(A104,"type"),"id")),"Adjusted Price",TRUE),0)</f>
        <v>0</v>
      </c>
      <c r="H104" s="14">
        <f t="shared" si="1"/>
        <v>0</v>
      </c>
    </row>
    <row r="105" spans="7:8" x14ac:dyDescent="0.3">
      <c r="G105" s="14" cm="1">
        <f t="array" ref="G105">IFERROR(_FV(_xldudf_EVEONLINE_TYPE(_FV(_FV(A105,"type"),"id")),"Adjusted Price",TRUE),0)</f>
        <v>0</v>
      </c>
      <c r="H105" s="14">
        <f t="shared" si="1"/>
        <v>0</v>
      </c>
    </row>
    <row r="106" spans="7:8" x14ac:dyDescent="0.3">
      <c r="G106" s="14" cm="1">
        <f t="array" ref="G106">IFERROR(_FV(_xldudf_EVEONLINE_TYPE(_FV(_FV(A106,"type"),"id")),"Adjusted Price",TRUE),0)</f>
        <v>0</v>
      </c>
      <c r="H106" s="14">
        <f t="shared" si="1"/>
        <v>0</v>
      </c>
    </row>
    <row r="107" spans="7:8" x14ac:dyDescent="0.3">
      <c r="G107" s="14" cm="1">
        <f t="array" ref="G107">IFERROR(_FV(_xldudf_EVEONLINE_TYPE(_FV(_FV(A107,"type"),"id")),"Adjusted Price",TRUE),0)</f>
        <v>0</v>
      </c>
      <c r="H107" s="14">
        <f t="shared" si="1"/>
        <v>0</v>
      </c>
    </row>
    <row r="108" spans="7:8" x14ac:dyDescent="0.3">
      <c r="G108" s="14" cm="1">
        <f t="array" ref="G108">IFERROR(_FV(_xldudf_EVEONLINE_TYPE(_FV(_FV(A108,"type"),"id")),"Adjusted Price",TRUE),0)</f>
        <v>0</v>
      </c>
      <c r="H108" s="14">
        <f t="shared" si="1"/>
        <v>0</v>
      </c>
    </row>
    <row r="109" spans="7:8" x14ac:dyDescent="0.3">
      <c r="G109" s="14" cm="1">
        <f t="array" ref="G109">IFERROR(_FV(_xldudf_EVEONLINE_TYPE(_FV(_FV(A109,"type"),"id")),"Adjusted Price",TRUE),0)</f>
        <v>0</v>
      </c>
      <c r="H109" s="14">
        <f t="shared" si="1"/>
        <v>0</v>
      </c>
    </row>
    <row r="110" spans="7:8" x14ac:dyDescent="0.3">
      <c r="G110" s="14" cm="1">
        <f t="array" ref="G110">IFERROR(_FV(_xldudf_EVEONLINE_TYPE(_FV(_FV(A110,"type"),"id")),"Adjusted Price",TRUE),0)</f>
        <v>0</v>
      </c>
      <c r="H110" s="14">
        <f t="shared" si="1"/>
        <v>0</v>
      </c>
    </row>
    <row r="111" spans="7:8" x14ac:dyDescent="0.3">
      <c r="G111" s="14" cm="1">
        <f t="array" ref="G111">IFERROR(_FV(_xldudf_EVEONLINE_TYPE(_FV(_FV(A111,"type"),"id")),"Adjusted Price",TRUE),0)</f>
        <v>0</v>
      </c>
      <c r="H111" s="14">
        <f t="shared" si="1"/>
        <v>0</v>
      </c>
    </row>
    <row r="112" spans="7:8" x14ac:dyDescent="0.3">
      <c r="G112" s="14" cm="1">
        <f t="array" ref="G112">IFERROR(_FV(_xldudf_EVEONLINE_TYPE(_FV(_FV(A112,"type"),"id")),"Adjusted Price",TRUE),0)</f>
        <v>0</v>
      </c>
      <c r="H112" s="14">
        <f t="shared" si="1"/>
        <v>0</v>
      </c>
    </row>
    <row r="113" spans="7:8" x14ac:dyDescent="0.3">
      <c r="G113" s="14" cm="1">
        <f t="array" ref="G113">IFERROR(_FV(_xldudf_EVEONLINE_TYPE(_FV(_FV(A113,"type"),"id")),"Adjusted Price",TRUE),0)</f>
        <v>0</v>
      </c>
      <c r="H113" s="14">
        <f t="shared" si="1"/>
        <v>0</v>
      </c>
    </row>
    <row r="114" spans="7:8" x14ac:dyDescent="0.3">
      <c r="G114" s="14" cm="1">
        <f t="array" ref="G114">IFERROR(_FV(_xldudf_EVEONLINE_TYPE(_FV(_FV(A114,"type"),"id")),"Adjusted Price",TRUE),0)</f>
        <v>0</v>
      </c>
      <c r="H114" s="14">
        <f t="shared" si="1"/>
        <v>0</v>
      </c>
    </row>
    <row r="115" spans="7:8" x14ac:dyDescent="0.3">
      <c r="G115" s="14" cm="1">
        <f t="array" ref="G115">IFERROR(_FV(_xldudf_EVEONLINE_TYPE(_FV(_FV(A115,"type"),"id")),"Adjusted Price",TRUE),0)</f>
        <v>0</v>
      </c>
      <c r="H115" s="14">
        <f t="shared" si="1"/>
        <v>0</v>
      </c>
    </row>
    <row r="116" spans="7:8" x14ac:dyDescent="0.3">
      <c r="G116" s="14" cm="1">
        <f t="array" ref="G116">IFERROR(_FV(_xldudf_EVEONLINE_TYPE(_FV(_FV(A116,"type"),"id")),"Adjusted Price",TRUE),0)</f>
        <v>0</v>
      </c>
      <c r="H116" s="14">
        <f t="shared" si="1"/>
        <v>0</v>
      </c>
    </row>
    <row r="117" spans="7:8" x14ac:dyDescent="0.3">
      <c r="G117" s="14" cm="1">
        <f t="array" ref="G117">IFERROR(_FV(_xldudf_EVEONLINE_TYPE(_FV(_FV(A117,"type"),"id")),"Adjusted Price",TRUE),0)</f>
        <v>0</v>
      </c>
      <c r="H117" s="14">
        <f t="shared" si="1"/>
        <v>0</v>
      </c>
    </row>
    <row r="118" spans="7:8" x14ac:dyDescent="0.3">
      <c r="G118" s="14" cm="1">
        <f t="array" ref="G118">IFERROR(_FV(_xldudf_EVEONLINE_TYPE(_FV(_FV(A118,"type"),"id")),"Adjusted Price",TRUE),0)</f>
        <v>0</v>
      </c>
      <c r="H118" s="14">
        <f t="shared" si="1"/>
        <v>0</v>
      </c>
    </row>
    <row r="119" spans="7:8" x14ac:dyDescent="0.3">
      <c r="G119" s="14" cm="1">
        <f t="array" ref="G119">IFERROR(_FV(_xldudf_EVEONLINE_TYPE(_FV(_FV(A119,"type"),"id")),"Adjusted Price",TRUE),0)</f>
        <v>0</v>
      </c>
      <c r="H119" s="14">
        <f t="shared" si="1"/>
        <v>0</v>
      </c>
    </row>
    <row r="120" spans="7:8" x14ac:dyDescent="0.3">
      <c r="G120" s="14" cm="1">
        <f t="array" ref="G120">IFERROR(_FV(_xldudf_EVEONLINE_TYPE(_FV(_FV(A120,"type"),"id")),"Adjusted Price",TRUE),0)</f>
        <v>0</v>
      </c>
      <c r="H120" s="14">
        <f t="shared" si="1"/>
        <v>0</v>
      </c>
    </row>
    <row r="121" spans="7:8" x14ac:dyDescent="0.3">
      <c r="G121" s="14" cm="1">
        <f t="array" ref="G121">IFERROR(_FV(_xldudf_EVEONLINE_TYPE(_FV(_FV(A121,"type"),"id")),"Adjusted Price",TRUE),0)</f>
        <v>0</v>
      </c>
      <c r="H121" s="14">
        <f t="shared" si="1"/>
        <v>0</v>
      </c>
    </row>
    <row r="122" spans="7:8" x14ac:dyDescent="0.3">
      <c r="G122" s="14" cm="1">
        <f t="array" ref="G122">IFERROR(_FV(_xldudf_EVEONLINE_TYPE(_FV(_FV(A122,"type"),"id")),"Adjusted Price",TRUE),0)</f>
        <v>0</v>
      </c>
      <c r="H122" s="14">
        <f t="shared" si="1"/>
        <v>0</v>
      </c>
    </row>
    <row r="123" spans="7:8" x14ac:dyDescent="0.3">
      <c r="G123" s="14" cm="1">
        <f t="array" ref="G123">IFERROR(_FV(_xldudf_EVEONLINE_TYPE(_FV(_FV(A123,"type"),"id")),"Adjusted Price",TRUE),0)</f>
        <v>0</v>
      </c>
      <c r="H123" s="14">
        <f t="shared" si="1"/>
        <v>0</v>
      </c>
    </row>
    <row r="124" spans="7:8" x14ac:dyDescent="0.3">
      <c r="G124" s="14" cm="1">
        <f t="array" ref="G124">IFERROR(_FV(_xldudf_EVEONLINE_TYPE(_FV(_FV(A124,"type"),"id")),"Adjusted Price",TRUE),0)</f>
        <v>0</v>
      </c>
      <c r="H124" s="14">
        <f t="shared" si="1"/>
        <v>0</v>
      </c>
    </row>
    <row r="125" spans="7:8" x14ac:dyDescent="0.3">
      <c r="G125" s="14" cm="1">
        <f t="array" ref="G125">IFERROR(_FV(_xldudf_EVEONLINE_TYPE(_FV(_FV(A125,"type"),"id")),"Adjusted Price",TRUE),0)</f>
        <v>0</v>
      </c>
      <c r="H125" s="14">
        <f t="shared" si="1"/>
        <v>0</v>
      </c>
    </row>
    <row r="126" spans="7:8" x14ac:dyDescent="0.3">
      <c r="G126" s="14" cm="1">
        <f t="array" ref="G126">IFERROR(_FV(_xldudf_EVEONLINE_TYPE(_FV(_FV(A126,"type"),"id")),"Adjusted Price",TRUE),0)</f>
        <v>0</v>
      </c>
      <c r="H126" s="14">
        <f t="shared" si="1"/>
        <v>0</v>
      </c>
    </row>
    <row r="127" spans="7:8" x14ac:dyDescent="0.3">
      <c r="G127" s="14" cm="1">
        <f t="array" ref="G127">IFERROR(_FV(_xldudf_EVEONLINE_TYPE(_FV(_FV(A127,"type"),"id")),"Adjusted Price",TRUE),0)</f>
        <v>0</v>
      </c>
      <c r="H127" s="14">
        <f t="shared" si="1"/>
        <v>0</v>
      </c>
    </row>
    <row r="128" spans="7:8" x14ac:dyDescent="0.3">
      <c r="G128" s="14" cm="1">
        <f t="array" ref="G128">IFERROR(_FV(_xldudf_EVEONLINE_TYPE(_FV(_FV(A128,"type"),"id")),"Adjusted Price",TRUE),0)</f>
        <v>0</v>
      </c>
      <c r="H128" s="14">
        <f t="shared" si="1"/>
        <v>0</v>
      </c>
    </row>
    <row r="129" spans="7:8" x14ac:dyDescent="0.3">
      <c r="G129" s="14" cm="1">
        <f t="array" ref="G129">IFERROR(_FV(_xldudf_EVEONLINE_TYPE(_FV(_FV(A129,"type"),"id")),"Adjusted Price",TRUE),0)</f>
        <v>0</v>
      </c>
      <c r="H129" s="14">
        <f t="shared" si="1"/>
        <v>0</v>
      </c>
    </row>
    <row r="130" spans="7:8" x14ac:dyDescent="0.3">
      <c r="G130" s="14" cm="1">
        <f t="array" ref="G130">IFERROR(_FV(_xldudf_EVEONLINE_TYPE(_FV(_FV(A130,"type"),"id")),"Adjusted Price",TRUE),0)</f>
        <v>0</v>
      </c>
      <c r="H130" s="14">
        <f t="shared" si="1"/>
        <v>0</v>
      </c>
    </row>
    <row r="131" spans="7:8" x14ac:dyDescent="0.3">
      <c r="G131" s="14" cm="1">
        <f t="array" ref="G131">IFERROR(_FV(_xldudf_EVEONLINE_TYPE(_FV(_FV(A131,"type"),"id")),"Adjusted Price",TRUE),0)</f>
        <v>0</v>
      </c>
      <c r="H131" s="14">
        <f t="shared" si="1"/>
        <v>0</v>
      </c>
    </row>
    <row r="132" spans="7:8" x14ac:dyDescent="0.3">
      <c r="G132" s="14" cm="1">
        <f t="array" ref="G132">IFERROR(_FV(_xldudf_EVEONLINE_TYPE(_FV(_FV(A132,"type"),"id")),"Adjusted Price",TRUE),0)</f>
        <v>0</v>
      </c>
      <c r="H132" s="14">
        <f t="shared" ref="H132:H195" si="2">G132*F132</f>
        <v>0</v>
      </c>
    </row>
    <row r="133" spans="7:8" x14ac:dyDescent="0.3">
      <c r="G133" s="14" cm="1">
        <f t="array" ref="G133">IFERROR(_FV(_xldudf_EVEONLINE_TYPE(_FV(_FV(A133,"type"),"id")),"Adjusted Price",TRUE),0)</f>
        <v>0</v>
      </c>
      <c r="H133" s="14">
        <f t="shared" si="2"/>
        <v>0</v>
      </c>
    </row>
    <row r="134" spans="7:8" x14ac:dyDescent="0.3">
      <c r="G134" s="14" cm="1">
        <f t="array" ref="G134">IFERROR(_FV(_xldudf_EVEONLINE_TYPE(_FV(_FV(A134,"type"),"id")),"Adjusted Price",TRUE),0)</f>
        <v>0</v>
      </c>
      <c r="H134" s="14">
        <f t="shared" si="2"/>
        <v>0</v>
      </c>
    </row>
    <row r="135" spans="7:8" x14ac:dyDescent="0.3">
      <c r="G135" s="14" cm="1">
        <f t="array" ref="G135">IFERROR(_FV(_xldudf_EVEONLINE_TYPE(_FV(_FV(A135,"type"),"id")),"Adjusted Price",TRUE),0)</f>
        <v>0</v>
      </c>
      <c r="H135" s="14">
        <f t="shared" si="2"/>
        <v>0</v>
      </c>
    </row>
    <row r="136" spans="7:8" x14ac:dyDescent="0.3">
      <c r="G136" s="14" cm="1">
        <f t="array" ref="G136">IFERROR(_FV(_xldudf_EVEONLINE_TYPE(_FV(_FV(A136,"type"),"id")),"Adjusted Price",TRUE),0)</f>
        <v>0</v>
      </c>
      <c r="H136" s="14">
        <f t="shared" si="2"/>
        <v>0</v>
      </c>
    </row>
    <row r="137" spans="7:8" x14ac:dyDescent="0.3">
      <c r="G137" s="14" cm="1">
        <f t="array" ref="G137">IFERROR(_FV(_xldudf_EVEONLINE_TYPE(_FV(_FV(A137,"type"),"id")),"Adjusted Price",TRUE),0)</f>
        <v>0</v>
      </c>
      <c r="H137" s="14">
        <f t="shared" si="2"/>
        <v>0</v>
      </c>
    </row>
    <row r="138" spans="7:8" x14ac:dyDescent="0.3">
      <c r="G138" s="14" cm="1">
        <f t="array" ref="G138">IFERROR(_FV(_xldudf_EVEONLINE_TYPE(_FV(_FV(A138,"type"),"id")),"Adjusted Price",TRUE),0)</f>
        <v>0</v>
      </c>
      <c r="H138" s="14">
        <f t="shared" si="2"/>
        <v>0</v>
      </c>
    </row>
    <row r="139" spans="7:8" x14ac:dyDescent="0.3">
      <c r="G139" s="14" cm="1">
        <f t="array" ref="G139">IFERROR(_FV(_xldudf_EVEONLINE_TYPE(_FV(_FV(A139,"type"),"id")),"Adjusted Price",TRUE),0)</f>
        <v>0</v>
      </c>
      <c r="H139" s="14">
        <f t="shared" si="2"/>
        <v>0</v>
      </c>
    </row>
    <row r="140" spans="7:8" x14ac:dyDescent="0.3">
      <c r="G140" s="14" cm="1">
        <f t="array" ref="G140">IFERROR(_FV(_xldudf_EVEONLINE_TYPE(_FV(_FV(A140,"type"),"id")),"Adjusted Price",TRUE),0)</f>
        <v>0</v>
      </c>
      <c r="H140" s="14">
        <f t="shared" si="2"/>
        <v>0</v>
      </c>
    </row>
    <row r="141" spans="7:8" x14ac:dyDescent="0.3">
      <c r="G141" s="14" cm="1">
        <f t="array" ref="G141">IFERROR(_FV(_xldudf_EVEONLINE_TYPE(_FV(_FV(A141,"type"),"id")),"Adjusted Price",TRUE),0)</f>
        <v>0</v>
      </c>
      <c r="H141" s="14">
        <f t="shared" si="2"/>
        <v>0</v>
      </c>
    </row>
    <row r="142" spans="7:8" x14ac:dyDescent="0.3">
      <c r="G142" s="14" cm="1">
        <f t="array" ref="G142">IFERROR(_FV(_xldudf_EVEONLINE_TYPE(_FV(_FV(A142,"type"),"id")),"Adjusted Price",TRUE),0)</f>
        <v>0</v>
      </c>
      <c r="H142" s="14">
        <f t="shared" si="2"/>
        <v>0</v>
      </c>
    </row>
    <row r="143" spans="7:8" x14ac:dyDescent="0.3">
      <c r="G143" s="14" cm="1">
        <f t="array" ref="G143">IFERROR(_FV(_xldudf_EVEONLINE_TYPE(_FV(_FV(A143,"type"),"id")),"Adjusted Price",TRUE),0)</f>
        <v>0</v>
      </c>
      <c r="H143" s="14">
        <f t="shared" si="2"/>
        <v>0</v>
      </c>
    </row>
    <row r="144" spans="7:8" x14ac:dyDescent="0.3">
      <c r="G144" s="14" cm="1">
        <f t="array" ref="G144">IFERROR(_FV(_xldudf_EVEONLINE_TYPE(_FV(_FV(A144,"type"),"id")),"Adjusted Price",TRUE),0)</f>
        <v>0</v>
      </c>
      <c r="H144" s="14">
        <f t="shared" si="2"/>
        <v>0</v>
      </c>
    </row>
    <row r="145" spans="7:8" x14ac:dyDescent="0.3">
      <c r="G145" s="14" cm="1">
        <f t="array" ref="G145">IFERROR(_FV(_xldudf_EVEONLINE_TYPE(_FV(_FV(A145,"type"),"id")),"Adjusted Price",TRUE),0)</f>
        <v>0</v>
      </c>
      <c r="H145" s="14">
        <f t="shared" si="2"/>
        <v>0</v>
      </c>
    </row>
    <row r="146" spans="7:8" x14ac:dyDescent="0.3">
      <c r="G146" s="14" cm="1">
        <f t="array" ref="G146">IFERROR(_FV(_xldudf_EVEONLINE_TYPE(_FV(_FV(A146,"type"),"id")),"Adjusted Price",TRUE),0)</f>
        <v>0</v>
      </c>
      <c r="H146" s="14">
        <f t="shared" si="2"/>
        <v>0</v>
      </c>
    </row>
    <row r="147" spans="7:8" x14ac:dyDescent="0.3">
      <c r="G147" s="14" cm="1">
        <f t="array" ref="G147">IFERROR(_FV(_xldudf_EVEONLINE_TYPE(_FV(_FV(A147,"type"),"id")),"Adjusted Price",TRUE),0)</f>
        <v>0</v>
      </c>
      <c r="H147" s="14">
        <f t="shared" si="2"/>
        <v>0</v>
      </c>
    </row>
    <row r="148" spans="7:8" x14ac:dyDescent="0.3">
      <c r="G148" s="14" cm="1">
        <f t="array" ref="G148">IFERROR(_FV(_xldudf_EVEONLINE_TYPE(_FV(_FV(A148,"type"),"id")),"Adjusted Price",TRUE),0)</f>
        <v>0</v>
      </c>
      <c r="H148" s="14">
        <f t="shared" si="2"/>
        <v>0</v>
      </c>
    </row>
    <row r="149" spans="7:8" x14ac:dyDescent="0.3">
      <c r="G149" s="14" cm="1">
        <f t="array" ref="G149">IFERROR(_FV(_xldudf_EVEONLINE_TYPE(_FV(_FV(A149,"type"),"id")),"Adjusted Price",TRUE),0)</f>
        <v>0</v>
      </c>
      <c r="H149" s="14">
        <f t="shared" si="2"/>
        <v>0</v>
      </c>
    </row>
    <row r="150" spans="7:8" x14ac:dyDescent="0.3">
      <c r="G150" s="14" cm="1">
        <f t="array" ref="G150">IFERROR(_FV(_xldudf_EVEONLINE_TYPE(_FV(_FV(A150,"type"),"id")),"Adjusted Price",TRUE),0)</f>
        <v>0</v>
      </c>
      <c r="H150" s="14">
        <f t="shared" si="2"/>
        <v>0</v>
      </c>
    </row>
    <row r="151" spans="7:8" x14ac:dyDescent="0.3">
      <c r="G151" s="14" cm="1">
        <f t="array" ref="G151">IFERROR(_FV(_xldudf_EVEONLINE_TYPE(_FV(_FV(A151,"type"),"id")),"Adjusted Price",TRUE),0)</f>
        <v>0</v>
      </c>
      <c r="H151" s="14">
        <f t="shared" si="2"/>
        <v>0</v>
      </c>
    </row>
    <row r="152" spans="7:8" x14ac:dyDescent="0.3">
      <c r="G152" s="14" cm="1">
        <f t="array" ref="G152">IFERROR(_FV(_xldudf_EVEONLINE_TYPE(_FV(_FV(A152,"type"),"id")),"Adjusted Price",TRUE),0)</f>
        <v>0</v>
      </c>
      <c r="H152" s="14">
        <f t="shared" si="2"/>
        <v>0</v>
      </c>
    </row>
    <row r="153" spans="7:8" x14ac:dyDescent="0.3">
      <c r="G153" s="14" cm="1">
        <f t="array" ref="G153">IFERROR(_FV(_xldudf_EVEONLINE_TYPE(_FV(_FV(A153,"type"),"id")),"Adjusted Price",TRUE),0)</f>
        <v>0</v>
      </c>
      <c r="H153" s="14">
        <f t="shared" si="2"/>
        <v>0</v>
      </c>
    </row>
    <row r="154" spans="7:8" x14ac:dyDescent="0.3">
      <c r="G154" s="14" cm="1">
        <f t="array" ref="G154">IFERROR(_FV(_xldudf_EVEONLINE_TYPE(_FV(_FV(A154,"type"),"id")),"Adjusted Price",TRUE),0)</f>
        <v>0</v>
      </c>
      <c r="H154" s="14">
        <f t="shared" si="2"/>
        <v>0</v>
      </c>
    </row>
    <row r="155" spans="7:8" x14ac:dyDescent="0.3">
      <c r="G155" s="14" cm="1">
        <f t="array" ref="G155">IFERROR(_FV(_xldudf_EVEONLINE_TYPE(_FV(_FV(A155,"type"),"id")),"Adjusted Price",TRUE),0)</f>
        <v>0</v>
      </c>
      <c r="H155" s="14">
        <f t="shared" si="2"/>
        <v>0</v>
      </c>
    </row>
    <row r="156" spans="7:8" x14ac:dyDescent="0.3">
      <c r="G156" s="14" cm="1">
        <f t="array" ref="G156">IFERROR(_FV(_xldudf_EVEONLINE_TYPE(_FV(_FV(A156,"type"),"id")),"Adjusted Price",TRUE),0)</f>
        <v>0</v>
      </c>
      <c r="H156" s="14">
        <f t="shared" si="2"/>
        <v>0</v>
      </c>
    </row>
    <row r="157" spans="7:8" x14ac:dyDescent="0.3">
      <c r="G157" s="14" cm="1">
        <f t="array" ref="G157">IFERROR(_FV(_xldudf_EVEONLINE_TYPE(_FV(_FV(A157,"type"),"id")),"Adjusted Price",TRUE),0)</f>
        <v>0</v>
      </c>
      <c r="H157" s="14">
        <f t="shared" si="2"/>
        <v>0</v>
      </c>
    </row>
    <row r="158" spans="7:8" x14ac:dyDescent="0.3">
      <c r="G158" s="14" cm="1">
        <f t="array" ref="G158">IFERROR(_FV(_xldudf_EVEONLINE_TYPE(_FV(_FV(A158,"type"),"id")),"Adjusted Price",TRUE),0)</f>
        <v>0</v>
      </c>
      <c r="H158" s="14">
        <f t="shared" si="2"/>
        <v>0</v>
      </c>
    </row>
    <row r="159" spans="7:8" x14ac:dyDescent="0.3">
      <c r="G159" s="14" cm="1">
        <f t="array" ref="G159">IFERROR(_FV(_xldudf_EVEONLINE_TYPE(_FV(_FV(A159,"type"),"id")),"Adjusted Price",TRUE),0)</f>
        <v>0</v>
      </c>
      <c r="H159" s="14">
        <f t="shared" si="2"/>
        <v>0</v>
      </c>
    </row>
    <row r="160" spans="7:8" x14ac:dyDescent="0.3">
      <c r="G160" s="14" cm="1">
        <f t="array" ref="G160">IFERROR(_FV(_xldudf_EVEONLINE_TYPE(_FV(_FV(A160,"type"),"id")),"Adjusted Price",TRUE),0)</f>
        <v>0</v>
      </c>
      <c r="H160" s="14">
        <f t="shared" si="2"/>
        <v>0</v>
      </c>
    </row>
    <row r="161" spans="7:8" x14ac:dyDescent="0.3">
      <c r="G161" s="14" cm="1">
        <f t="array" ref="G161">IFERROR(_FV(_xldudf_EVEONLINE_TYPE(_FV(_FV(A161,"type"),"id")),"Adjusted Price",TRUE),0)</f>
        <v>0</v>
      </c>
      <c r="H161" s="14">
        <f t="shared" si="2"/>
        <v>0</v>
      </c>
    </row>
    <row r="162" spans="7:8" x14ac:dyDescent="0.3">
      <c r="G162" s="14" cm="1">
        <f t="array" ref="G162">IFERROR(_FV(_xldudf_EVEONLINE_TYPE(_FV(_FV(A162,"type"),"id")),"Adjusted Price",TRUE),0)</f>
        <v>0</v>
      </c>
      <c r="H162" s="14">
        <f t="shared" si="2"/>
        <v>0</v>
      </c>
    </row>
    <row r="163" spans="7:8" x14ac:dyDescent="0.3">
      <c r="G163" s="14" cm="1">
        <f t="array" ref="G163">IFERROR(_FV(_xldudf_EVEONLINE_TYPE(_FV(_FV(A163,"type"),"id")),"Adjusted Price",TRUE),0)</f>
        <v>0</v>
      </c>
      <c r="H163" s="14">
        <f t="shared" si="2"/>
        <v>0</v>
      </c>
    </row>
    <row r="164" spans="7:8" x14ac:dyDescent="0.3">
      <c r="G164" s="14" cm="1">
        <f t="array" ref="G164">IFERROR(_FV(_xldudf_EVEONLINE_TYPE(_FV(_FV(A164,"type"),"id")),"Adjusted Price",TRUE),0)</f>
        <v>0</v>
      </c>
      <c r="H164" s="14">
        <f t="shared" si="2"/>
        <v>0</v>
      </c>
    </row>
    <row r="165" spans="7:8" x14ac:dyDescent="0.3">
      <c r="G165" s="14" cm="1">
        <f t="array" ref="G165">IFERROR(_FV(_xldudf_EVEONLINE_TYPE(_FV(_FV(A165,"type"),"id")),"Adjusted Price",TRUE),0)</f>
        <v>0</v>
      </c>
      <c r="H165" s="14">
        <f t="shared" si="2"/>
        <v>0</v>
      </c>
    </row>
    <row r="166" spans="7:8" x14ac:dyDescent="0.3">
      <c r="G166" s="14" cm="1">
        <f t="array" ref="G166">IFERROR(_FV(_xldudf_EVEONLINE_TYPE(_FV(_FV(A166,"type"),"id")),"Adjusted Price",TRUE),0)</f>
        <v>0</v>
      </c>
      <c r="H166" s="14">
        <f t="shared" si="2"/>
        <v>0</v>
      </c>
    </row>
    <row r="167" spans="7:8" x14ac:dyDescent="0.3">
      <c r="G167" s="14" cm="1">
        <f t="array" ref="G167">IFERROR(_FV(_xldudf_EVEONLINE_TYPE(_FV(_FV(A167,"type"),"id")),"Adjusted Price",TRUE),0)</f>
        <v>0</v>
      </c>
      <c r="H167" s="14">
        <f t="shared" si="2"/>
        <v>0</v>
      </c>
    </row>
    <row r="168" spans="7:8" x14ac:dyDescent="0.3">
      <c r="G168" s="14" cm="1">
        <f t="array" ref="G168">IFERROR(_FV(_xldudf_EVEONLINE_TYPE(_FV(_FV(A168,"type"),"id")),"Adjusted Price",TRUE),0)</f>
        <v>0</v>
      </c>
      <c r="H168" s="14">
        <f t="shared" si="2"/>
        <v>0</v>
      </c>
    </row>
    <row r="169" spans="7:8" x14ac:dyDescent="0.3">
      <c r="G169" s="14" cm="1">
        <f t="array" ref="G169">IFERROR(_FV(_xldudf_EVEONLINE_TYPE(_FV(_FV(A169,"type"),"id")),"Adjusted Price",TRUE),0)</f>
        <v>0</v>
      </c>
      <c r="H169" s="14">
        <f t="shared" si="2"/>
        <v>0</v>
      </c>
    </row>
    <row r="170" spans="7:8" x14ac:dyDescent="0.3">
      <c r="G170" s="14" cm="1">
        <f t="array" ref="G170">IFERROR(_FV(_xldudf_EVEONLINE_TYPE(_FV(_FV(A170,"type"),"id")),"Adjusted Price",TRUE),0)</f>
        <v>0</v>
      </c>
      <c r="H170" s="14">
        <f t="shared" si="2"/>
        <v>0</v>
      </c>
    </row>
    <row r="171" spans="7:8" x14ac:dyDescent="0.3">
      <c r="G171" s="14" cm="1">
        <f t="array" ref="G171">IFERROR(_FV(_xldudf_EVEONLINE_TYPE(_FV(_FV(A171,"type"),"id")),"Adjusted Price",TRUE),0)</f>
        <v>0</v>
      </c>
      <c r="H171" s="14">
        <f t="shared" si="2"/>
        <v>0</v>
      </c>
    </row>
    <row r="172" spans="7:8" x14ac:dyDescent="0.3">
      <c r="G172" s="14" cm="1">
        <f t="array" ref="G172">IFERROR(_FV(_xldudf_EVEONLINE_TYPE(_FV(_FV(A172,"type"),"id")),"Adjusted Price",TRUE),0)</f>
        <v>0</v>
      </c>
      <c r="H172" s="14">
        <f t="shared" si="2"/>
        <v>0</v>
      </c>
    </row>
    <row r="173" spans="7:8" x14ac:dyDescent="0.3">
      <c r="G173" s="14" cm="1">
        <f t="array" ref="G173">IFERROR(_FV(_xldudf_EVEONLINE_TYPE(_FV(_FV(A173,"type"),"id")),"Adjusted Price",TRUE),0)</f>
        <v>0</v>
      </c>
      <c r="H173" s="14">
        <f t="shared" si="2"/>
        <v>0</v>
      </c>
    </row>
    <row r="174" spans="7:8" x14ac:dyDescent="0.3">
      <c r="G174" s="14" cm="1">
        <f t="array" ref="G174">IFERROR(_FV(_xldudf_EVEONLINE_TYPE(_FV(_FV(A174,"type"),"id")),"Adjusted Price",TRUE),0)</f>
        <v>0</v>
      </c>
      <c r="H174" s="14">
        <f t="shared" si="2"/>
        <v>0</v>
      </c>
    </row>
    <row r="175" spans="7:8" x14ac:dyDescent="0.3">
      <c r="G175" s="14" cm="1">
        <f t="array" ref="G175">IFERROR(_FV(_xldudf_EVEONLINE_TYPE(_FV(_FV(A175,"type"),"id")),"Adjusted Price",TRUE),0)</f>
        <v>0</v>
      </c>
      <c r="H175" s="14">
        <f t="shared" si="2"/>
        <v>0</v>
      </c>
    </row>
    <row r="176" spans="7:8" x14ac:dyDescent="0.3">
      <c r="G176" s="14" cm="1">
        <f t="array" ref="G176">IFERROR(_FV(_xldudf_EVEONLINE_TYPE(_FV(_FV(A176,"type"),"id")),"Adjusted Price",TRUE),0)</f>
        <v>0</v>
      </c>
      <c r="H176" s="14">
        <f t="shared" si="2"/>
        <v>0</v>
      </c>
    </row>
    <row r="177" spans="7:8" x14ac:dyDescent="0.3">
      <c r="G177" s="14" cm="1">
        <f t="array" ref="G177">IFERROR(_FV(_xldudf_EVEONLINE_TYPE(_FV(_FV(A177,"type"),"id")),"Adjusted Price",TRUE),0)</f>
        <v>0</v>
      </c>
      <c r="H177" s="14">
        <f t="shared" si="2"/>
        <v>0</v>
      </c>
    </row>
    <row r="178" spans="7:8" x14ac:dyDescent="0.3">
      <c r="G178" s="14" cm="1">
        <f t="array" ref="G178">IFERROR(_FV(_xldudf_EVEONLINE_TYPE(_FV(_FV(A178,"type"),"id")),"Adjusted Price",TRUE),0)</f>
        <v>0</v>
      </c>
      <c r="H178" s="14">
        <f t="shared" si="2"/>
        <v>0</v>
      </c>
    </row>
    <row r="179" spans="7:8" x14ac:dyDescent="0.3">
      <c r="G179" s="14" cm="1">
        <f t="array" ref="G179">IFERROR(_FV(_xldudf_EVEONLINE_TYPE(_FV(_FV(A179,"type"),"id")),"Adjusted Price",TRUE),0)</f>
        <v>0</v>
      </c>
      <c r="H179" s="14">
        <f t="shared" si="2"/>
        <v>0</v>
      </c>
    </row>
    <row r="180" spans="7:8" x14ac:dyDescent="0.3">
      <c r="G180" s="14" cm="1">
        <f t="array" ref="G180">IFERROR(_FV(_xldudf_EVEONLINE_TYPE(_FV(_FV(A180,"type"),"id")),"Adjusted Price",TRUE),0)</f>
        <v>0</v>
      </c>
      <c r="H180" s="14">
        <f t="shared" si="2"/>
        <v>0</v>
      </c>
    </row>
    <row r="181" spans="7:8" x14ac:dyDescent="0.3">
      <c r="G181" s="14" cm="1">
        <f t="array" ref="G181">IFERROR(_FV(_xldudf_EVEONLINE_TYPE(_FV(_FV(A181,"type"),"id")),"Adjusted Price",TRUE),0)</f>
        <v>0</v>
      </c>
      <c r="H181" s="14">
        <f t="shared" si="2"/>
        <v>0</v>
      </c>
    </row>
    <row r="182" spans="7:8" x14ac:dyDescent="0.3">
      <c r="G182" s="14" cm="1">
        <f t="array" ref="G182">IFERROR(_FV(_xldudf_EVEONLINE_TYPE(_FV(_FV(A182,"type"),"id")),"Adjusted Price",TRUE),0)</f>
        <v>0</v>
      </c>
      <c r="H182" s="14">
        <f t="shared" si="2"/>
        <v>0</v>
      </c>
    </row>
    <row r="183" spans="7:8" x14ac:dyDescent="0.3">
      <c r="G183" s="14" cm="1">
        <f t="array" ref="G183">IFERROR(_FV(_xldudf_EVEONLINE_TYPE(_FV(_FV(A183,"type"),"id")),"Adjusted Price",TRUE),0)</f>
        <v>0</v>
      </c>
      <c r="H183" s="14">
        <f t="shared" si="2"/>
        <v>0</v>
      </c>
    </row>
    <row r="184" spans="7:8" x14ac:dyDescent="0.3">
      <c r="G184" s="14" cm="1">
        <f t="array" ref="G184">IFERROR(_FV(_xldudf_EVEONLINE_TYPE(_FV(_FV(A184,"type"),"id")),"Adjusted Price",TRUE),0)</f>
        <v>0</v>
      </c>
      <c r="H184" s="14">
        <f t="shared" si="2"/>
        <v>0</v>
      </c>
    </row>
    <row r="185" spans="7:8" x14ac:dyDescent="0.3">
      <c r="G185" s="14" cm="1">
        <f t="array" ref="G185">IFERROR(_FV(_xldudf_EVEONLINE_TYPE(_FV(_FV(A185,"type"),"id")),"Adjusted Price",TRUE),0)</f>
        <v>0</v>
      </c>
      <c r="H185" s="14">
        <f t="shared" si="2"/>
        <v>0</v>
      </c>
    </row>
    <row r="186" spans="7:8" x14ac:dyDescent="0.3">
      <c r="G186" s="14" cm="1">
        <f t="array" ref="G186">IFERROR(_FV(_xldudf_EVEONLINE_TYPE(_FV(_FV(A186,"type"),"id")),"Adjusted Price",TRUE),0)</f>
        <v>0</v>
      </c>
      <c r="H186" s="14">
        <f t="shared" si="2"/>
        <v>0</v>
      </c>
    </row>
    <row r="187" spans="7:8" x14ac:dyDescent="0.3">
      <c r="G187" s="14" cm="1">
        <f t="array" ref="G187">IFERROR(_FV(_xldudf_EVEONLINE_TYPE(_FV(_FV(A187,"type"),"id")),"Adjusted Price",TRUE),0)</f>
        <v>0</v>
      </c>
      <c r="H187" s="14">
        <f t="shared" si="2"/>
        <v>0</v>
      </c>
    </row>
    <row r="188" spans="7:8" x14ac:dyDescent="0.3">
      <c r="G188" s="14" cm="1">
        <f t="array" ref="G188">IFERROR(_FV(_xldudf_EVEONLINE_TYPE(_FV(_FV(A188,"type"),"id")),"Adjusted Price",TRUE),0)</f>
        <v>0</v>
      </c>
      <c r="H188" s="14">
        <f t="shared" si="2"/>
        <v>0</v>
      </c>
    </row>
    <row r="189" spans="7:8" x14ac:dyDescent="0.3">
      <c r="G189" s="14" cm="1">
        <f t="array" ref="G189">IFERROR(_FV(_xldudf_EVEONLINE_TYPE(_FV(_FV(A189,"type"),"id")),"Adjusted Price",TRUE),0)</f>
        <v>0</v>
      </c>
      <c r="H189" s="14">
        <f t="shared" si="2"/>
        <v>0</v>
      </c>
    </row>
    <row r="190" spans="7:8" x14ac:dyDescent="0.3">
      <c r="G190" s="14" cm="1">
        <f t="array" ref="G190">IFERROR(_FV(_xldudf_EVEONLINE_TYPE(_FV(_FV(A190,"type"),"id")),"Adjusted Price",TRUE),0)</f>
        <v>0</v>
      </c>
      <c r="H190" s="14">
        <f t="shared" si="2"/>
        <v>0</v>
      </c>
    </row>
    <row r="191" spans="7:8" x14ac:dyDescent="0.3">
      <c r="G191" s="14" cm="1">
        <f t="array" ref="G191">IFERROR(_FV(_xldudf_EVEONLINE_TYPE(_FV(_FV(A191,"type"),"id")),"Adjusted Price",TRUE),0)</f>
        <v>0</v>
      </c>
      <c r="H191" s="14">
        <f t="shared" si="2"/>
        <v>0</v>
      </c>
    </row>
    <row r="192" spans="7:8" x14ac:dyDescent="0.3">
      <c r="G192" s="14" cm="1">
        <f t="array" ref="G192">IFERROR(_FV(_xldudf_EVEONLINE_TYPE(_FV(_FV(A192,"type"),"id")),"Adjusted Price",TRUE),0)</f>
        <v>0</v>
      </c>
      <c r="H192" s="14">
        <f t="shared" si="2"/>
        <v>0</v>
      </c>
    </row>
    <row r="193" spans="7:8" x14ac:dyDescent="0.3">
      <c r="G193" s="14" cm="1">
        <f t="array" ref="G193">IFERROR(_FV(_xldudf_EVEONLINE_TYPE(_FV(_FV(A193,"type"),"id")),"Adjusted Price",TRUE),0)</f>
        <v>0</v>
      </c>
      <c r="H193" s="14">
        <f t="shared" si="2"/>
        <v>0</v>
      </c>
    </row>
    <row r="194" spans="7:8" x14ac:dyDescent="0.3">
      <c r="G194" s="14" cm="1">
        <f t="array" ref="G194">IFERROR(_FV(_xldudf_EVEONLINE_TYPE(_FV(_FV(A194,"type"),"id")),"Adjusted Price",TRUE),0)</f>
        <v>0</v>
      </c>
      <c r="H194" s="14">
        <f t="shared" si="2"/>
        <v>0</v>
      </c>
    </row>
    <row r="195" spans="7:8" x14ac:dyDescent="0.3">
      <c r="G195" s="14" cm="1">
        <f t="array" ref="G195">IFERROR(_FV(_xldudf_EVEONLINE_TYPE(_FV(_FV(A195,"type"),"id")),"Adjusted Price",TRUE),0)</f>
        <v>0</v>
      </c>
      <c r="H195" s="14">
        <f t="shared" si="2"/>
        <v>0</v>
      </c>
    </row>
    <row r="196" spans="7:8" x14ac:dyDescent="0.3">
      <c r="G196" s="14" cm="1">
        <f t="array" ref="G196">IFERROR(_FV(_xldudf_EVEONLINE_TYPE(_FV(_FV(A196,"type"),"id")),"Adjusted Price",TRUE),0)</f>
        <v>0</v>
      </c>
      <c r="H196" s="14">
        <f t="shared" ref="H196:H259" si="3">G196*F196</f>
        <v>0</v>
      </c>
    </row>
    <row r="197" spans="7:8" x14ac:dyDescent="0.3">
      <c r="G197" s="14" cm="1">
        <f t="array" ref="G197">IFERROR(_FV(_xldudf_EVEONLINE_TYPE(_FV(_FV(A197,"type"),"id")),"Adjusted Price",TRUE),0)</f>
        <v>0</v>
      </c>
      <c r="H197" s="14">
        <f t="shared" si="3"/>
        <v>0</v>
      </c>
    </row>
    <row r="198" spans="7:8" x14ac:dyDescent="0.3">
      <c r="G198" s="14" cm="1">
        <f t="array" ref="G198">IFERROR(_FV(_xldudf_EVEONLINE_TYPE(_FV(_FV(A198,"type"),"id")),"Adjusted Price",TRUE),0)</f>
        <v>0</v>
      </c>
      <c r="H198" s="14">
        <f t="shared" si="3"/>
        <v>0</v>
      </c>
    </row>
    <row r="199" spans="7:8" x14ac:dyDescent="0.3">
      <c r="G199" s="14" cm="1">
        <f t="array" ref="G199">IFERROR(_FV(_xldudf_EVEONLINE_TYPE(_FV(_FV(A199,"type"),"id")),"Adjusted Price",TRUE),0)</f>
        <v>0</v>
      </c>
      <c r="H199" s="14">
        <f t="shared" si="3"/>
        <v>0</v>
      </c>
    </row>
    <row r="200" spans="7:8" x14ac:dyDescent="0.3">
      <c r="G200" s="14" cm="1">
        <f t="array" ref="G200">IFERROR(_FV(_xldudf_EVEONLINE_TYPE(_FV(_FV(A200,"type"),"id")),"Adjusted Price",TRUE),0)</f>
        <v>0</v>
      </c>
      <c r="H200" s="14">
        <f t="shared" si="3"/>
        <v>0</v>
      </c>
    </row>
    <row r="201" spans="7:8" x14ac:dyDescent="0.3">
      <c r="G201" s="14" cm="1">
        <f t="array" ref="G201">IFERROR(_FV(_xldudf_EVEONLINE_TYPE(_FV(_FV(A201,"type"),"id")),"Adjusted Price",TRUE),0)</f>
        <v>0</v>
      </c>
      <c r="H201" s="14">
        <f t="shared" si="3"/>
        <v>0</v>
      </c>
    </row>
    <row r="202" spans="7:8" x14ac:dyDescent="0.3">
      <c r="G202" s="14" cm="1">
        <f t="array" ref="G202">IFERROR(_FV(_xldudf_EVEONLINE_TYPE(_FV(_FV(A202,"type"),"id")),"Adjusted Price",TRUE),0)</f>
        <v>0</v>
      </c>
      <c r="H202" s="14">
        <f t="shared" si="3"/>
        <v>0</v>
      </c>
    </row>
    <row r="203" spans="7:8" x14ac:dyDescent="0.3">
      <c r="G203" s="14" cm="1">
        <f t="array" ref="G203">IFERROR(_FV(_xldudf_EVEONLINE_TYPE(_FV(_FV(A203,"type"),"id")),"Adjusted Price",TRUE),0)</f>
        <v>0</v>
      </c>
      <c r="H203" s="14">
        <f t="shared" si="3"/>
        <v>0</v>
      </c>
    </row>
    <row r="204" spans="7:8" x14ac:dyDescent="0.3">
      <c r="G204" s="14" cm="1">
        <f t="array" ref="G204">IFERROR(_FV(_xldudf_EVEONLINE_TYPE(_FV(_FV(A204,"type"),"id")),"Adjusted Price",TRUE),0)</f>
        <v>0</v>
      </c>
      <c r="H204" s="14">
        <f t="shared" si="3"/>
        <v>0</v>
      </c>
    </row>
    <row r="205" spans="7:8" x14ac:dyDescent="0.3">
      <c r="G205" s="14" cm="1">
        <f t="array" ref="G205">IFERROR(_FV(_xldudf_EVEONLINE_TYPE(_FV(_FV(A205,"type"),"id")),"Adjusted Price",TRUE),0)</f>
        <v>0</v>
      </c>
      <c r="H205" s="14">
        <f t="shared" si="3"/>
        <v>0</v>
      </c>
    </row>
    <row r="206" spans="7:8" x14ac:dyDescent="0.3">
      <c r="G206" s="14" cm="1">
        <f t="array" ref="G206">IFERROR(_FV(_xldudf_EVEONLINE_TYPE(_FV(_FV(A206,"type"),"id")),"Adjusted Price",TRUE),0)</f>
        <v>0</v>
      </c>
      <c r="H206" s="14">
        <f t="shared" si="3"/>
        <v>0</v>
      </c>
    </row>
    <row r="207" spans="7:8" x14ac:dyDescent="0.3">
      <c r="G207" s="14" cm="1">
        <f t="array" ref="G207">IFERROR(_FV(_xldudf_EVEONLINE_TYPE(_FV(_FV(A207,"type"),"id")),"Adjusted Price",TRUE),0)</f>
        <v>0</v>
      </c>
      <c r="H207" s="14">
        <f t="shared" si="3"/>
        <v>0</v>
      </c>
    </row>
    <row r="208" spans="7:8" x14ac:dyDescent="0.3">
      <c r="G208" s="14" cm="1">
        <f t="array" ref="G208">IFERROR(_FV(_xldudf_EVEONLINE_TYPE(_FV(_FV(A208,"type"),"id")),"Adjusted Price",TRUE),0)</f>
        <v>0</v>
      </c>
      <c r="H208" s="14">
        <f t="shared" si="3"/>
        <v>0</v>
      </c>
    </row>
    <row r="209" spans="7:8" x14ac:dyDescent="0.3">
      <c r="G209" s="14" cm="1">
        <f t="array" ref="G209">IFERROR(_FV(_xldudf_EVEONLINE_TYPE(_FV(_FV(A209,"type"),"id")),"Adjusted Price",TRUE),0)</f>
        <v>0</v>
      </c>
      <c r="H209" s="14">
        <f t="shared" si="3"/>
        <v>0</v>
      </c>
    </row>
    <row r="210" spans="7:8" x14ac:dyDescent="0.3">
      <c r="G210" s="14" cm="1">
        <f t="array" ref="G210">IFERROR(_FV(_xldudf_EVEONLINE_TYPE(_FV(_FV(A210,"type"),"id")),"Adjusted Price",TRUE),0)</f>
        <v>0</v>
      </c>
      <c r="H210" s="14">
        <f t="shared" si="3"/>
        <v>0</v>
      </c>
    </row>
    <row r="211" spans="7:8" x14ac:dyDescent="0.3">
      <c r="G211" s="14" cm="1">
        <f t="array" ref="G211">IFERROR(_FV(_xldudf_EVEONLINE_TYPE(_FV(_FV(A211,"type"),"id")),"Adjusted Price",TRUE),0)</f>
        <v>0</v>
      </c>
      <c r="H211" s="14">
        <f t="shared" si="3"/>
        <v>0</v>
      </c>
    </row>
    <row r="212" spans="7:8" x14ac:dyDescent="0.3">
      <c r="G212" s="14" cm="1">
        <f t="array" ref="G212">IFERROR(_FV(_xldudf_EVEONLINE_TYPE(_FV(_FV(A212,"type"),"id")),"Adjusted Price",TRUE),0)</f>
        <v>0</v>
      </c>
      <c r="H212" s="14">
        <f t="shared" si="3"/>
        <v>0</v>
      </c>
    </row>
    <row r="213" spans="7:8" x14ac:dyDescent="0.3">
      <c r="G213" s="14" cm="1">
        <f t="array" ref="G213">IFERROR(_FV(_xldudf_EVEONLINE_TYPE(_FV(_FV(A213,"type"),"id")),"Adjusted Price",TRUE),0)</f>
        <v>0</v>
      </c>
      <c r="H213" s="14">
        <f t="shared" si="3"/>
        <v>0</v>
      </c>
    </row>
    <row r="214" spans="7:8" x14ac:dyDescent="0.3">
      <c r="G214" s="14" cm="1">
        <f t="array" ref="G214">IFERROR(_FV(_xldudf_EVEONLINE_TYPE(_FV(_FV(A214,"type"),"id")),"Adjusted Price",TRUE),0)</f>
        <v>0</v>
      </c>
      <c r="H214" s="14">
        <f t="shared" si="3"/>
        <v>0</v>
      </c>
    </row>
    <row r="215" spans="7:8" x14ac:dyDescent="0.3">
      <c r="G215" s="14" cm="1">
        <f t="array" ref="G215">IFERROR(_FV(_xldudf_EVEONLINE_TYPE(_FV(_FV(A215,"type"),"id")),"Adjusted Price",TRUE),0)</f>
        <v>0</v>
      </c>
      <c r="H215" s="14">
        <f t="shared" si="3"/>
        <v>0</v>
      </c>
    </row>
    <row r="216" spans="7:8" x14ac:dyDescent="0.3">
      <c r="G216" s="14" cm="1">
        <f t="array" ref="G216">IFERROR(_FV(_xldudf_EVEONLINE_TYPE(_FV(_FV(A216,"type"),"id")),"Adjusted Price",TRUE),0)</f>
        <v>0</v>
      </c>
      <c r="H216" s="14">
        <f t="shared" si="3"/>
        <v>0</v>
      </c>
    </row>
    <row r="217" spans="7:8" x14ac:dyDescent="0.3">
      <c r="G217" s="14" cm="1">
        <f t="array" ref="G217">IFERROR(_FV(_xldudf_EVEONLINE_TYPE(_FV(_FV(A217,"type"),"id")),"Adjusted Price",TRUE),0)</f>
        <v>0</v>
      </c>
      <c r="H217" s="14">
        <f t="shared" si="3"/>
        <v>0</v>
      </c>
    </row>
    <row r="218" spans="7:8" x14ac:dyDescent="0.3">
      <c r="G218" s="14" cm="1">
        <f t="array" ref="G218">IFERROR(_FV(_xldudf_EVEONLINE_TYPE(_FV(_FV(A218,"type"),"id")),"Adjusted Price",TRUE),0)</f>
        <v>0</v>
      </c>
      <c r="H218" s="14">
        <f t="shared" si="3"/>
        <v>0</v>
      </c>
    </row>
    <row r="219" spans="7:8" x14ac:dyDescent="0.3">
      <c r="G219" s="14" cm="1">
        <f t="array" ref="G219">IFERROR(_FV(_xldudf_EVEONLINE_TYPE(_FV(_FV(A219,"type"),"id")),"Adjusted Price",TRUE),0)</f>
        <v>0</v>
      </c>
      <c r="H219" s="14">
        <f t="shared" si="3"/>
        <v>0</v>
      </c>
    </row>
    <row r="220" spans="7:8" x14ac:dyDescent="0.3">
      <c r="G220" s="14" cm="1">
        <f t="array" ref="G220">IFERROR(_FV(_xldudf_EVEONLINE_TYPE(_FV(_FV(A220,"type"),"id")),"Adjusted Price",TRUE),0)</f>
        <v>0</v>
      </c>
      <c r="H220" s="14">
        <f t="shared" si="3"/>
        <v>0</v>
      </c>
    </row>
    <row r="221" spans="7:8" x14ac:dyDescent="0.3">
      <c r="G221" s="14" cm="1">
        <f t="array" ref="G221">IFERROR(_FV(_xldudf_EVEONLINE_TYPE(_FV(_FV(A221,"type"),"id")),"Adjusted Price",TRUE),0)</f>
        <v>0</v>
      </c>
      <c r="H221" s="14">
        <f t="shared" si="3"/>
        <v>0</v>
      </c>
    </row>
    <row r="222" spans="7:8" x14ac:dyDescent="0.3">
      <c r="G222" s="14" cm="1">
        <f t="array" ref="G222">IFERROR(_FV(_xldudf_EVEONLINE_TYPE(_FV(_FV(A222,"type"),"id")),"Adjusted Price",TRUE),0)</f>
        <v>0</v>
      </c>
      <c r="H222" s="14">
        <f t="shared" si="3"/>
        <v>0</v>
      </c>
    </row>
    <row r="223" spans="7:8" x14ac:dyDescent="0.3">
      <c r="G223" s="14" cm="1">
        <f t="array" ref="G223">IFERROR(_FV(_xldudf_EVEONLINE_TYPE(_FV(_FV(A223,"type"),"id")),"Adjusted Price",TRUE),0)</f>
        <v>0</v>
      </c>
      <c r="H223" s="14">
        <f t="shared" si="3"/>
        <v>0</v>
      </c>
    </row>
    <row r="224" spans="7:8" x14ac:dyDescent="0.3">
      <c r="G224" s="14" cm="1">
        <f t="array" ref="G224">IFERROR(_FV(_xldudf_EVEONLINE_TYPE(_FV(_FV(A224,"type"),"id")),"Adjusted Price",TRUE),0)</f>
        <v>0</v>
      </c>
      <c r="H224" s="14">
        <f t="shared" si="3"/>
        <v>0</v>
      </c>
    </row>
    <row r="225" spans="7:8" x14ac:dyDescent="0.3">
      <c r="G225" s="14" cm="1">
        <f t="array" ref="G225">IFERROR(_FV(_xldudf_EVEONLINE_TYPE(_FV(_FV(A225,"type"),"id")),"Adjusted Price",TRUE),0)</f>
        <v>0</v>
      </c>
      <c r="H225" s="14">
        <f t="shared" si="3"/>
        <v>0</v>
      </c>
    </row>
    <row r="226" spans="7:8" x14ac:dyDescent="0.3">
      <c r="G226" s="14" cm="1">
        <f t="array" ref="G226">IFERROR(_FV(_xldudf_EVEONLINE_TYPE(_FV(_FV(A226,"type"),"id")),"Adjusted Price",TRUE),0)</f>
        <v>0</v>
      </c>
      <c r="H226" s="14">
        <f t="shared" si="3"/>
        <v>0</v>
      </c>
    </row>
    <row r="227" spans="7:8" x14ac:dyDescent="0.3">
      <c r="G227" s="14" cm="1">
        <f t="array" ref="G227">IFERROR(_FV(_xldudf_EVEONLINE_TYPE(_FV(_FV(A227,"type"),"id")),"Adjusted Price",TRUE),0)</f>
        <v>0</v>
      </c>
      <c r="H227" s="14">
        <f t="shared" si="3"/>
        <v>0</v>
      </c>
    </row>
    <row r="228" spans="7:8" x14ac:dyDescent="0.3">
      <c r="G228" s="14" cm="1">
        <f t="array" ref="G228">IFERROR(_FV(_xldudf_EVEONLINE_TYPE(_FV(_FV(A228,"type"),"id")),"Adjusted Price",TRUE),0)</f>
        <v>0</v>
      </c>
      <c r="H228" s="14">
        <f t="shared" si="3"/>
        <v>0</v>
      </c>
    </row>
    <row r="229" spans="7:8" x14ac:dyDescent="0.3">
      <c r="G229" s="14" cm="1">
        <f t="array" ref="G229">IFERROR(_FV(_xldudf_EVEONLINE_TYPE(_FV(_FV(A229,"type"),"id")),"Adjusted Price",TRUE),0)</f>
        <v>0</v>
      </c>
      <c r="H229" s="14">
        <f t="shared" si="3"/>
        <v>0</v>
      </c>
    </row>
    <row r="230" spans="7:8" x14ac:dyDescent="0.3">
      <c r="G230" s="14" cm="1">
        <f t="array" ref="G230">IFERROR(_FV(_xldudf_EVEONLINE_TYPE(_FV(_FV(A230,"type"),"id")),"Adjusted Price",TRUE),0)</f>
        <v>0</v>
      </c>
      <c r="H230" s="14">
        <f t="shared" si="3"/>
        <v>0</v>
      </c>
    </row>
    <row r="231" spans="7:8" x14ac:dyDescent="0.3">
      <c r="G231" s="14" cm="1">
        <f t="array" ref="G231">IFERROR(_FV(_xldudf_EVEONLINE_TYPE(_FV(_FV(A231,"type"),"id")),"Adjusted Price",TRUE),0)</f>
        <v>0</v>
      </c>
      <c r="H231" s="14">
        <f t="shared" si="3"/>
        <v>0</v>
      </c>
    </row>
    <row r="232" spans="7:8" x14ac:dyDescent="0.3">
      <c r="G232" s="14" cm="1">
        <f t="array" ref="G232">IFERROR(_FV(_xldudf_EVEONLINE_TYPE(_FV(_FV(A232,"type"),"id")),"Adjusted Price",TRUE),0)</f>
        <v>0</v>
      </c>
      <c r="H232" s="14">
        <f t="shared" si="3"/>
        <v>0</v>
      </c>
    </row>
    <row r="233" spans="7:8" x14ac:dyDescent="0.3">
      <c r="G233" s="14" cm="1">
        <f t="array" ref="G233">IFERROR(_FV(_xldudf_EVEONLINE_TYPE(_FV(_FV(A233,"type"),"id")),"Adjusted Price",TRUE),0)</f>
        <v>0</v>
      </c>
      <c r="H233" s="14">
        <f t="shared" si="3"/>
        <v>0</v>
      </c>
    </row>
    <row r="234" spans="7:8" x14ac:dyDescent="0.3">
      <c r="G234" s="14" cm="1">
        <f t="array" ref="G234">IFERROR(_FV(_xldudf_EVEONLINE_TYPE(_FV(_FV(A234,"type"),"id")),"Adjusted Price",TRUE),0)</f>
        <v>0</v>
      </c>
      <c r="H234" s="14">
        <f t="shared" si="3"/>
        <v>0</v>
      </c>
    </row>
    <row r="235" spans="7:8" x14ac:dyDescent="0.3">
      <c r="G235" s="14" cm="1">
        <f t="array" ref="G235">IFERROR(_FV(_xldudf_EVEONLINE_TYPE(_FV(_FV(A235,"type"),"id")),"Adjusted Price",TRUE),0)</f>
        <v>0</v>
      </c>
      <c r="H235" s="14">
        <f t="shared" si="3"/>
        <v>0</v>
      </c>
    </row>
    <row r="236" spans="7:8" x14ac:dyDescent="0.3">
      <c r="G236" s="14" cm="1">
        <f t="array" ref="G236">IFERROR(_FV(_xldudf_EVEONLINE_TYPE(_FV(_FV(A236,"type"),"id")),"Adjusted Price",TRUE),0)</f>
        <v>0</v>
      </c>
      <c r="H236" s="14">
        <f t="shared" si="3"/>
        <v>0</v>
      </c>
    </row>
    <row r="237" spans="7:8" x14ac:dyDescent="0.3">
      <c r="G237" s="14" cm="1">
        <f t="array" ref="G237">IFERROR(_FV(_xldudf_EVEONLINE_TYPE(_FV(_FV(A237,"type"),"id")),"Adjusted Price",TRUE),0)</f>
        <v>0</v>
      </c>
      <c r="H237" s="14">
        <f t="shared" si="3"/>
        <v>0</v>
      </c>
    </row>
    <row r="238" spans="7:8" x14ac:dyDescent="0.3">
      <c r="G238" s="14" cm="1">
        <f t="array" ref="G238">IFERROR(_FV(_xldudf_EVEONLINE_TYPE(_FV(_FV(A238,"type"),"id")),"Adjusted Price",TRUE),0)</f>
        <v>0</v>
      </c>
      <c r="H238" s="14">
        <f t="shared" si="3"/>
        <v>0</v>
      </c>
    </row>
    <row r="239" spans="7:8" x14ac:dyDescent="0.3">
      <c r="G239" s="14" cm="1">
        <f t="array" ref="G239">IFERROR(_FV(_xldudf_EVEONLINE_TYPE(_FV(_FV(A239,"type"),"id")),"Adjusted Price",TRUE),0)</f>
        <v>0</v>
      </c>
      <c r="H239" s="14">
        <f t="shared" si="3"/>
        <v>0</v>
      </c>
    </row>
    <row r="240" spans="7:8" x14ac:dyDescent="0.3">
      <c r="G240" s="14" cm="1">
        <f t="array" ref="G240">IFERROR(_FV(_xldudf_EVEONLINE_TYPE(_FV(_FV(A240,"type"),"id")),"Adjusted Price",TRUE),0)</f>
        <v>0</v>
      </c>
      <c r="H240" s="14">
        <f t="shared" si="3"/>
        <v>0</v>
      </c>
    </row>
    <row r="241" spans="7:8" x14ac:dyDescent="0.3">
      <c r="G241" s="14" cm="1">
        <f t="array" ref="G241">IFERROR(_FV(_xldudf_EVEONLINE_TYPE(_FV(_FV(A241,"type"),"id")),"Adjusted Price",TRUE),0)</f>
        <v>0</v>
      </c>
      <c r="H241" s="14">
        <f t="shared" si="3"/>
        <v>0</v>
      </c>
    </row>
    <row r="242" spans="7:8" x14ac:dyDescent="0.3">
      <c r="G242" s="14" cm="1">
        <f t="array" ref="G242">IFERROR(_FV(_xldudf_EVEONLINE_TYPE(_FV(_FV(A242,"type"),"id")),"Adjusted Price",TRUE),0)</f>
        <v>0</v>
      </c>
      <c r="H242" s="14">
        <f t="shared" si="3"/>
        <v>0</v>
      </c>
    </row>
    <row r="243" spans="7:8" x14ac:dyDescent="0.3">
      <c r="G243" s="14" cm="1">
        <f t="array" ref="G243">IFERROR(_FV(_xldudf_EVEONLINE_TYPE(_FV(_FV(A243,"type"),"id")),"Adjusted Price",TRUE),0)</f>
        <v>0</v>
      </c>
      <c r="H243" s="14">
        <f t="shared" si="3"/>
        <v>0</v>
      </c>
    </row>
    <row r="244" spans="7:8" x14ac:dyDescent="0.3">
      <c r="G244" s="14" cm="1">
        <f t="array" ref="G244">IFERROR(_FV(_xldudf_EVEONLINE_TYPE(_FV(_FV(A244,"type"),"id")),"Adjusted Price",TRUE),0)</f>
        <v>0</v>
      </c>
      <c r="H244" s="14">
        <f t="shared" si="3"/>
        <v>0</v>
      </c>
    </row>
    <row r="245" spans="7:8" x14ac:dyDescent="0.3">
      <c r="G245" s="14" cm="1">
        <f t="array" ref="G245">IFERROR(_FV(_xldudf_EVEONLINE_TYPE(_FV(_FV(A245,"type"),"id")),"Adjusted Price",TRUE),0)</f>
        <v>0</v>
      </c>
      <c r="H245" s="14">
        <f t="shared" si="3"/>
        <v>0</v>
      </c>
    </row>
    <row r="246" spans="7:8" x14ac:dyDescent="0.3">
      <c r="G246" s="14" cm="1">
        <f t="array" ref="G246">IFERROR(_FV(_xldudf_EVEONLINE_TYPE(_FV(_FV(A246,"type"),"id")),"Adjusted Price",TRUE),0)</f>
        <v>0</v>
      </c>
      <c r="H246" s="14">
        <f t="shared" si="3"/>
        <v>0</v>
      </c>
    </row>
    <row r="247" spans="7:8" x14ac:dyDescent="0.3">
      <c r="G247" s="14" cm="1">
        <f t="array" ref="G247">IFERROR(_FV(_xldudf_EVEONLINE_TYPE(_FV(_FV(A247,"type"),"id")),"Adjusted Price",TRUE),0)</f>
        <v>0</v>
      </c>
      <c r="H247" s="14">
        <f t="shared" si="3"/>
        <v>0</v>
      </c>
    </row>
    <row r="248" spans="7:8" x14ac:dyDescent="0.3">
      <c r="G248" s="14" cm="1">
        <f t="array" ref="G248">IFERROR(_FV(_xldudf_EVEONLINE_TYPE(_FV(_FV(A248,"type"),"id")),"Adjusted Price",TRUE),0)</f>
        <v>0</v>
      </c>
      <c r="H248" s="14">
        <f t="shared" si="3"/>
        <v>0</v>
      </c>
    </row>
    <row r="249" spans="7:8" x14ac:dyDescent="0.3">
      <c r="G249" s="14" cm="1">
        <f t="array" ref="G249">IFERROR(_FV(_xldudf_EVEONLINE_TYPE(_FV(_FV(A249,"type"),"id")),"Adjusted Price",TRUE),0)</f>
        <v>0</v>
      </c>
      <c r="H249" s="14">
        <f t="shared" si="3"/>
        <v>0</v>
      </c>
    </row>
    <row r="250" spans="7:8" x14ac:dyDescent="0.3">
      <c r="G250" s="14" cm="1">
        <f t="array" ref="G250">IFERROR(_FV(_xldudf_EVEONLINE_TYPE(_FV(_FV(A250,"type"),"id")),"Adjusted Price",TRUE),0)</f>
        <v>0</v>
      </c>
      <c r="H250" s="14">
        <f t="shared" si="3"/>
        <v>0</v>
      </c>
    </row>
    <row r="251" spans="7:8" x14ac:dyDescent="0.3">
      <c r="G251" s="14" cm="1">
        <f t="array" ref="G251">IFERROR(_FV(_xldudf_EVEONLINE_TYPE(_FV(_FV(A251,"type"),"id")),"Adjusted Price",TRUE),0)</f>
        <v>0</v>
      </c>
      <c r="H251" s="14">
        <f t="shared" si="3"/>
        <v>0</v>
      </c>
    </row>
    <row r="252" spans="7:8" x14ac:dyDescent="0.3">
      <c r="G252" s="14" cm="1">
        <f t="array" ref="G252">IFERROR(_FV(_xldudf_EVEONLINE_TYPE(_FV(_FV(A252,"type"),"id")),"Adjusted Price",TRUE),0)</f>
        <v>0</v>
      </c>
      <c r="H252" s="14">
        <f t="shared" si="3"/>
        <v>0</v>
      </c>
    </row>
    <row r="253" spans="7:8" x14ac:dyDescent="0.3">
      <c r="G253" s="14" cm="1">
        <f t="array" ref="G253">IFERROR(_FV(_xldudf_EVEONLINE_TYPE(_FV(_FV(A253,"type"),"id")),"Adjusted Price",TRUE),0)</f>
        <v>0</v>
      </c>
      <c r="H253" s="14">
        <f t="shared" si="3"/>
        <v>0</v>
      </c>
    </row>
    <row r="254" spans="7:8" x14ac:dyDescent="0.3">
      <c r="G254" s="14" cm="1">
        <f t="array" ref="G254">IFERROR(_FV(_xldudf_EVEONLINE_TYPE(_FV(_FV(A254,"type"),"id")),"Adjusted Price",TRUE),0)</f>
        <v>0</v>
      </c>
      <c r="H254" s="14">
        <f t="shared" si="3"/>
        <v>0</v>
      </c>
    </row>
    <row r="255" spans="7:8" x14ac:dyDescent="0.3">
      <c r="G255" s="14" cm="1">
        <f t="array" ref="G255">IFERROR(_FV(_xldudf_EVEONLINE_TYPE(_FV(_FV(A255,"type"),"id")),"Adjusted Price",TRUE),0)</f>
        <v>0</v>
      </c>
      <c r="H255" s="14">
        <f t="shared" si="3"/>
        <v>0</v>
      </c>
    </row>
    <row r="256" spans="7:8" x14ac:dyDescent="0.3">
      <c r="G256" s="14" cm="1">
        <f t="array" ref="G256">IFERROR(_FV(_xldudf_EVEONLINE_TYPE(_FV(_FV(A256,"type"),"id")),"Adjusted Price",TRUE),0)</f>
        <v>0</v>
      </c>
      <c r="H256" s="14">
        <f t="shared" si="3"/>
        <v>0</v>
      </c>
    </row>
    <row r="257" spans="7:8" x14ac:dyDescent="0.3">
      <c r="G257" s="14" cm="1">
        <f t="array" ref="G257">IFERROR(_FV(_xldudf_EVEONLINE_TYPE(_FV(_FV(A257,"type"),"id")),"Adjusted Price",TRUE),0)</f>
        <v>0</v>
      </c>
      <c r="H257" s="14">
        <f t="shared" si="3"/>
        <v>0</v>
      </c>
    </row>
    <row r="258" spans="7:8" x14ac:dyDescent="0.3">
      <c r="G258" s="14" cm="1">
        <f t="array" ref="G258">IFERROR(_FV(_xldudf_EVEONLINE_TYPE(_FV(_FV(A258,"type"),"id")),"Adjusted Price",TRUE),0)</f>
        <v>0</v>
      </c>
      <c r="H258" s="14">
        <f t="shared" si="3"/>
        <v>0</v>
      </c>
    </row>
    <row r="259" spans="7:8" x14ac:dyDescent="0.3">
      <c r="G259" s="14" cm="1">
        <f t="array" ref="G259">IFERROR(_FV(_xldudf_EVEONLINE_TYPE(_FV(_FV(A259,"type"),"id")),"Adjusted Price",TRUE),0)</f>
        <v>0</v>
      </c>
      <c r="H259" s="14">
        <f t="shared" si="3"/>
        <v>0</v>
      </c>
    </row>
    <row r="260" spans="7:8" x14ac:dyDescent="0.3">
      <c r="G260" s="14" cm="1">
        <f t="array" ref="G260">IFERROR(_FV(_xldudf_EVEONLINE_TYPE(_FV(_FV(A260,"type"),"id")),"Adjusted Price",TRUE),0)</f>
        <v>0</v>
      </c>
      <c r="H260" s="14">
        <f t="shared" ref="H260:H323" si="4">G260*F260</f>
        <v>0</v>
      </c>
    </row>
    <row r="261" spans="7:8" x14ac:dyDescent="0.3">
      <c r="G261" s="14" cm="1">
        <f t="array" ref="G261">IFERROR(_FV(_xldudf_EVEONLINE_TYPE(_FV(_FV(A261,"type"),"id")),"Adjusted Price",TRUE),0)</f>
        <v>0</v>
      </c>
      <c r="H261" s="14">
        <f t="shared" si="4"/>
        <v>0</v>
      </c>
    </row>
    <row r="262" spans="7:8" x14ac:dyDescent="0.3">
      <c r="G262" s="14" cm="1">
        <f t="array" ref="G262">IFERROR(_FV(_xldudf_EVEONLINE_TYPE(_FV(_FV(A262,"type"),"id")),"Adjusted Price",TRUE),0)</f>
        <v>0</v>
      </c>
      <c r="H262" s="14">
        <f t="shared" si="4"/>
        <v>0</v>
      </c>
    </row>
    <row r="263" spans="7:8" x14ac:dyDescent="0.3">
      <c r="G263" s="14" cm="1">
        <f t="array" ref="G263">IFERROR(_FV(_xldudf_EVEONLINE_TYPE(_FV(_FV(A263,"type"),"id")),"Adjusted Price",TRUE),0)</f>
        <v>0</v>
      </c>
      <c r="H263" s="14">
        <f t="shared" si="4"/>
        <v>0</v>
      </c>
    </row>
    <row r="264" spans="7:8" x14ac:dyDescent="0.3">
      <c r="G264" s="14" cm="1">
        <f t="array" ref="G264">IFERROR(_FV(_xldudf_EVEONLINE_TYPE(_FV(_FV(A264,"type"),"id")),"Adjusted Price",TRUE),0)</f>
        <v>0</v>
      </c>
      <c r="H264" s="14">
        <f t="shared" si="4"/>
        <v>0</v>
      </c>
    </row>
    <row r="265" spans="7:8" x14ac:dyDescent="0.3">
      <c r="G265" s="14" cm="1">
        <f t="array" ref="G265">IFERROR(_FV(_xldudf_EVEONLINE_TYPE(_FV(_FV(A265,"type"),"id")),"Adjusted Price",TRUE),0)</f>
        <v>0</v>
      </c>
      <c r="H265" s="14">
        <f t="shared" si="4"/>
        <v>0</v>
      </c>
    </row>
    <row r="266" spans="7:8" x14ac:dyDescent="0.3">
      <c r="G266" s="14" cm="1">
        <f t="array" ref="G266">IFERROR(_FV(_xldudf_EVEONLINE_TYPE(_FV(_FV(A266,"type"),"id")),"Adjusted Price",TRUE),0)</f>
        <v>0</v>
      </c>
      <c r="H266" s="14">
        <f t="shared" si="4"/>
        <v>0</v>
      </c>
    </row>
    <row r="267" spans="7:8" x14ac:dyDescent="0.3">
      <c r="G267" s="14" cm="1">
        <f t="array" ref="G267">IFERROR(_FV(_xldudf_EVEONLINE_TYPE(_FV(_FV(A267,"type"),"id")),"Adjusted Price",TRUE),0)</f>
        <v>0</v>
      </c>
      <c r="H267" s="14">
        <f t="shared" si="4"/>
        <v>0</v>
      </c>
    </row>
    <row r="268" spans="7:8" x14ac:dyDescent="0.3">
      <c r="G268" s="14" cm="1">
        <f t="array" ref="G268">IFERROR(_FV(_xldudf_EVEONLINE_TYPE(_FV(_FV(A268,"type"),"id")),"Adjusted Price",TRUE),0)</f>
        <v>0</v>
      </c>
      <c r="H268" s="14">
        <f t="shared" si="4"/>
        <v>0</v>
      </c>
    </row>
    <row r="269" spans="7:8" x14ac:dyDescent="0.3">
      <c r="G269" s="14" cm="1">
        <f t="array" ref="G269">IFERROR(_FV(_xldudf_EVEONLINE_TYPE(_FV(_FV(A269,"type"),"id")),"Adjusted Price",TRUE),0)</f>
        <v>0</v>
      </c>
      <c r="H269" s="14">
        <f t="shared" si="4"/>
        <v>0</v>
      </c>
    </row>
    <row r="270" spans="7:8" x14ac:dyDescent="0.3">
      <c r="G270" s="14" cm="1">
        <f t="array" ref="G270">IFERROR(_FV(_xldudf_EVEONLINE_TYPE(_FV(_FV(A270,"type"),"id")),"Adjusted Price",TRUE),0)</f>
        <v>0</v>
      </c>
      <c r="H270" s="14">
        <f t="shared" si="4"/>
        <v>0</v>
      </c>
    </row>
    <row r="271" spans="7:8" x14ac:dyDescent="0.3">
      <c r="G271" s="14" cm="1">
        <f t="array" ref="G271">IFERROR(_FV(_xldudf_EVEONLINE_TYPE(_FV(_FV(A271,"type"),"id")),"Adjusted Price",TRUE),0)</f>
        <v>0</v>
      </c>
      <c r="H271" s="14">
        <f t="shared" si="4"/>
        <v>0</v>
      </c>
    </row>
    <row r="272" spans="7:8" x14ac:dyDescent="0.3">
      <c r="G272" s="14" cm="1">
        <f t="array" ref="G272">IFERROR(_FV(_xldudf_EVEONLINE_TYPE(_FV(_FV(A272,"type"),"id")),"Adjusted Price",TRUE),0)</f>
        <v>0</v>
      </c>
      <c r="H272" s="14">
        <f t="shared" si="4"/>
        <v>0</v>
      </c>
    </row>
    <row r="273" spans="7:8" x14ac:dyDescent="0.3">
      <c r="G273" s="14" cm="1">
        <f t="array" ref="G273">IFERROR(_FV(_xldudf_EVEONLINE_TYPE(_FV(_FV(A273,"type"),"id")),"Adjusted Price",TRUE),0)</f>
        <v>0</v>
      </c>
      <c r="H273" s="14">
        <f t="shared" si="4"/>
        <v>0</v>
      </c>
    </row>
    <row r="274" spans="7:8" x14ac:dyDescent="0.3">
      <c r="G274" s="14" cm="1">
        <f t="array" ref="G274">IFERROR(_FV(_xldudf_EVEONLINE_TYPE(_FV(_FV(A274,"type"),"id")),"Adjusted Price",TRUE),0)</f>
        <v>0</v>
      </c>
      <c r="H274" s="14">
        <f t="shared" si="4"/>
        <v>0</v>
      </c>
    </row>
    <row r="275" spans="7:8" x14ac:dyDescent="0.3">
      <c r="G275" s="14" cm="1">
        <f t="array" ref="G275">IFERROR(_FV(_xldudf_EVEONLINE_TYPE(_FV(_FV(A275,"type"),"id")),"Adjusted Price",TRUE),0)</f>
        <v>0</v>
      </c>
      <c r="H275" s="14">
        <f t="shared" si="4"/>
        <v>0</v>
      </c>
    </row>
    <row r="276" spans="7:8" x14ac:dyDescent="0.3">
      <c r="G276" s="14" cm="1">
        <f t="array" ref="G276">IFERROR(_FV(_xldudf_EVEONLINE_TYPE(_FV(_FV(A276,"type"),"id")),"Adjusted Price",TRUE),0)</f>
        <v>0</v>
      </c>
      <c r="H276" s="14">
        <f t="shared" si="4"/>
        <v>0</v>
      </c>
    </row>
    <row r="277" spans="7:8" x14ac:dyDescent="0.3">
      <c r="G277" s="14" cm="1">
        <f t="array" ref="G277">IFERROR(_FV(_xldudf_EVEONLINE_TYPE(_FV(_FV(A277,"type"),"id")),"Adjusted Price",TRUE),0)</f>
        <v>0</v>
      </c>
      <c r="H277" s="14">
        <f t="shared" si="4"/>
        <v>0</v>
      </c>
    </row>
    <row r="278" spans="7:8" x14ac:dyDescent="0.3">
      <c r="G278" s="14" cm="1">
        <f t="array" ref="G278">IFERROR(_FV(_xldudf_EVEONLINE_TYPE(_FV(_FV(A278,"type"),"id")),"Adjusted Price",TRUE),0)</f>
        <v>0</v>
      </c>
      <c r="H278" s="14">
        <f t="shared" si="4"/>
        <v>0</v>
      </c>
    </row>
    <row r="279" spans="7:8" x14ac:dyDescent="0.3">
      <c r="G279" s="14" cm="1">
        <f t="array" ref="G279">IFERROR(_FV(_xldudf_EVEONLINE_TYPE(_FV(_FV(A279,"type"),"id")),"Adjusted Price",TRUE),0)</f>
        <v>0</v>
      </c>
      <c r="H279" s="14">
        <f t="shared" si="4"/>
        <v>0</v>
      </c>
    </row>
    <row r="280" spans="7:8" x14ac:dyDescent="0.3">
      <c r="G280" s="14" cm="1">
        <f t="array" ref="G280">IFERROR(_FV(_xldudf_EVEONLINE_TYPE(_FV(_FV(A280,"type"),"id")),"Adjusted Price",TRUE),0)</f>
        <v>0</v>
      </c>
      <c r="H280" s="14">
        <f t="shared" si="4"/>
        <v>0</v>
      </c>
    </row>
    <row r="281" spans="7:8" x14ac:dyDescent="0.3">
      <c r="G281" s="14" cm="1">
        <f t="array" ref="G281">IFERROR(_FV(_xldudf_EVEONLINE_TYPE(_FV(_FV(A281,"type"),"id")),"Adjusted Price",TRUE),0)</f>
        <v>0</v>
      </c>
      <c r="H281" s="14">
        <f t="shared" si="4"/>
        <v>0</v>
      </c>
    </row>
    <row r="282" spans="7:8" x14ac:dyDescent="0.3">
      <c r="G282" s="14" cm="1">
        <f t="array" ref="G282">IFERROR(_FV(_xldudf_EVEONLINE_TYPE(_FV(_FV(A282,"type"),"id")),"Adjusted Price",TRUE),0)</f>
        <v>0</v>
      </c>
      <c r="H282" s="14">
        <f t="shared" si="4"/>
        <v>0</v>
      </c>
    </row>
    <row r="283" spans="7:8" x14ac:dyDescent="0.3">
      <c r="G283" s="14" cm="1">
        <f t="array" ref="G283">IFERROR(_FV(_xldudf_EVEONLINE_TYPE(_FV(_FV(A283,"type"),"id")),"Adjusted Price",TRUE),0)</f>
        <v>0</v>
      </c>
      <c r="H283" s="14">
        <f t="shared" si="4"/>
        <v>0</v>
      </c>
    </row>
    <row r="284" spans="7:8" x14ac:dyDescent="0.3">
      <c r="G284" s="14" cm="1">
        <f t="array" ref="G284">IFERROR(_FV(_xldudf_EVEONLINE_TYPE(_FV(_FV(A284,"type"),"id")),"Adjusted Price",TRUE),0)</f>
        <v>0</v>
      </c>
      <c r="H284" s="14">
        <f t="shared" si="4"/>
        <v>0</v>
      </c>
    </row>
    <row r="285" spans="7:8" x14ac:dyDescent="0.3">
      <c r="G285" s="14" cm="1">
        <f t="array" ref="G285">IFERROR(_FV(_xldudf_EVEONLINE_TYPE(_FV(_FV(A285,"type"),"id")),"Adjusted Price",TRUE),0)</f>
        <v>0</v>
      </c>
      <c r="H285" s="14">
        <f t="shared" si="4"/>
        <v>0</v>
      </c>
    </row>
    <row r="286" spans="7:8" x14ac:dyDescent="0.3">
      <c r="G286" s="14" cm="1">
        <f t="array" ref="G286">IFERROR(_FV(_xldudf_EVEONLINE_TYPE(_FV(_FV(A286,"type"),"id")),"Adjusted Price",TRUE),0)</f>
        <v>0</v>
      </c>
      <c r="H286" s="14">
        <f t="shared" si="4"/>
        <v>0</v>
      </c>
    </row>
    <row r="287" spans="7:8" x14ac:dyDescent="0.3">
      <c r="G287" s="14" cm="1">
        <f t="array" ref="G287">IFERROR(_FV(_xldudf_EVEONLINE_TYPE(_FV(_FV(A287,"type"),"id")),"Adjusted Price",TRUE),0)</f>
        <v>0</v>
      </c>
      <c r="H287" s="14">
        <f t="shared" si="4"/>
        <v>0</v>
      </c>
    </row>
    <row r="288" spans="7:8" x14ac:dyDescent="0.3">
      <c r="G288" s="14" cm="1">
        <f t="array" ref="G288">IFERROR(_FV(_xldudf_EVEONLINE_TYPE(_FV(_FV(A288,"type"),"id")),"Adjusted Price",TRUE),0)</f>
        <v>0</v>
      </c>
      <c r="H288" s="14">
        <f t="shared" si="4"/>
        <v>0</v>
      </c>
    </row>
    <row r="289" spans="7:8" x14ac:dyDescent="0.3">
      <c r="G289" s="14" cm="1">
        <f t="array" ref="G289">IFERROR(_FV(_xldudf_EVEONLINE_TYPE(_FV(_FV(A289,"type"),"id")),"Adjusted Price",TRUE),0)</f>
        <v>0</v>
      </c>
      <c r="H289" s="14">
        <f t="shared" si="4"/>
        <v>0</v>
      </c>
    </row>
    <row r="290" spans="7:8" x14ac:dyDescent="0.3">
      <c r="G290" s="14" cm="1">
        <f t="array" ref="G290">IFERROR(_FV(_xldudf_EVEONLINE_TYPE(_FV(_FV(A290,"type"),"id")),"Adjusted Price",TRUE),0)</f>
        <v>0</v>
      </c>
      <c r="H290" s="14">
        <f t="shared" si="4"/>
        <v>0</v>
      </c>
    </row>
    <row r="291" spans="7:8" x14ac:dyDescent="0.3">
      <c r="G291" s="14" cm="1">
        <f t="array" ref="G291">IFERROR(_FV(_xldudf_EVEONLINE_TYPE(_FV(_FV(A291,"type"),"id")),"Adjusted Price",TRUE),0)</f>
        <v>0</v>
      </c>
      <c r="H291" s="14">
        <f t="shared" si="4"/>
        <v>0</v>
      </c>
    </row>
    <row r="292" spans="7:8" x14ac:dyDescent="0.3">
      <c r="G292" s="14" cm="1">
        <f t="array" ref="G292">IFERROR(_FV(_xldudf_EVEONLINE_TYPE(_FV(_FV(A292,"type"),"id")),"Adjusted Price",TRUE),0)</f>
        <v>0</v>
      </c>
      <c r="H292" s="14">
        <f t="shared" si="4"/>
        <v>0</v>
      </c>
    </row>
    <row r="293" spans="7:8" x14ac:dyDescent="0.3">
      <c r="G293" s="14" cm="1">
        <f t="array" ref="G293">IFERROR(_FV(_xldudf_EVEONLINE_TYPE(_FV(_FV(A293,"type"),"id")),"Adjusted Price",TRUE),0)</f>
        <v>0</v>
      </c>
      <c r="H293" s="14">
        <f t="shared" si="4"/>
        <v>0</v>
      </c>
    </row>
    <row r="294" spans="7:8" x14ac:dyDescent="0.3">
      <c r="G294" s="14" cm="1">
        <f t="array" ref="G294">IFERROR(_FV(_xldudf_EVEONLINE_TYPE(_FV(_FV(A294,"type"),"id")),"Adjusted Price",TRUE),0)</f>
        <v>0</v>
      </c>
      <c r="H294" s="14">
        <f t="shared" si="4"/>
        <v>0</v>
      </c>
    </row>
    <row r="295" spans="7:8" x14ac:dyDescent="0.3">
      <c r="G295" s="14" cm="1">
        <f t="array" ref="G295">IFERROR(_FV(_xldudf_EVEONLINE_TYPE(_FV(_FV(A295,"type"),"id")),"Adjusted Price",TRUE),0)</f>
        <v>0</v>
      </c>
      <c r="H295" s="14">
        <f t="shared" si="4"/>
        <v>0</v>
      </c>
    </row>
    <row r="296" spans="7:8" x14ac:dyDescent="0.3">
      <c r="G296" s="14" cm="1">
        <f t="array" ref="G296">IFERROR(_FV(_xldudf_EVEONLINE_TYPE(_FV(_FV(A296,"type"),"id")),"Adjusted Price",TRUE),0)</f>
        <v>0</v>
      </c>
      <c r="H296" s="14">
        <f t="shared" si="4"/>
        <v>0</v>
      </c>
    </row>
    <row r="297" spans="7:8" x14ac:dyDescent="0.3">
      <c r="G297" s="14" cm="1">
        <f t="array" ref="G297">IFERROR(_FV(_xldudf_EVEONLINE_TYPE(_FV(_FV(A297,"type"),"id")),"Adjusted Price",TRUE),0)</f>
        <v>0</v>
      </c>
      <c r="H297" s="14">
        <f t="shared" si="4"/>
        <v>0</v>
      </c>
    </row>
    <row r="298" spans="7:8" x14ac:dyDescent="0.3">
      <c r="G298" s="14" cm="1">
        <f t="array" ref="G298">IFERROR(_FV(_xldudf_EVEONLINE_TYPE(_FV(_FV(A298,"type"),"id")),"Adjusted Price",TRUE),0)</f>
        <v>0</v>
      </c>
      <c r="H298" s="14">
        <f t="shared" si="4"/>
        <v>0</v>
      </c>
    </row>
    <row r="299" spans="7:8" x14ac:dyDescent="0.3">
      <c r="G299" s="14" cm="1">
        <f t="array" ref="G299">IFERROR(_FV(_xldudf_EVEONLINE_TYPE(_FV(_FV(A299,"type"),"id")),"Adjusted Price",TRUE),0)</f>
        <v>0</v>
      </c>
      <c r="H299" s="14">
        <f t="shared" si="4"/>
        <v>0</v>
      </c>
    </row>
    <row r="300" spans="7:8" x14ac:dyDescent="0.3">
      <c r="G300" s="14" cm="1">
        <f t="array" ref="G300">IFERROR(_FV(_xldudf_EVEONLINE_TYPE(_FV(_FV(A300,"type"),"id")),"Adjusted Price",TRUE),0)</f>
        <v>0</v>
      </c>
      <c r="H300" s="14">
        <f t="shared" si="4"/>
        <v>0</v>
      </c>
    </row>
    <row r="301" spans="7:8" x14ac:dyDescent="0.3">
      <c r="G301" s="14" cm="1">
        <f t="array" ref="G301">IFERROR(_FV(_xldudf_EVEONLINE_TYPE(_FV(_FV(A301,"type"),"id")),"Adjusted Price",TRUE),0)</f>
        <v>0</v>
      </c>
      <c r="H301" s="14">
        <f t="shared" si="4"/>
        <v>0</v>
      </c>
    </row>
    <row r="302" spans="7:8" x14ac:dyDescent="0.3">
      <c r="G302" s="14" cm="1">
        <f t="array" ref="G302">IFERROR(_FV(_xldudf_EVEONLINE_TYPE(_FV(_FV(A302,"type"),"id")),"Adjusted Price",TRUE),0)</f>
        <v>0</v>
      </c>
      <c r="H302" s="14">
        <f t="shared" si="4"/>
        <v>0</v>
      </c>
    </row>
    <row r="303" spans="7:8" x14ac:dyDescent="0.3">
      <c r="G303" s="14" cm="1">
        <f t="array" ref="G303">IFERROR(_FV(_xldudf_EVEONLINE_TYPE(_FV(_FV(A303,"type"),"id")),"Adjusted Price",TRUE),0)</f>
        <v>0</v>
      </c>
      <c r="H303" s="14">
        <f t="shared" si="4"/>
        <v>0</v>
      </c>
    </row>
    <row r="304" spans="7:8" x14ac:dyDescent="0.3">
      <c r="G304" s="14" cm="1">
        <f t="array" ref="G304">IFERROR(_FV(_xldudf_EVEONLINE_TYPE(_FV(_FV(A304,"type"),"id")),"Adjusted Price",TRUE),0)</f>
        <v>0</v>
      </c>
      <c r="H304" s="14">
        <f t="shared" si="4"/>
        <v>0</v>
      </c>
    </row>
    <row r="305" spans="7:8" x14ac:dyDescent="0.3">
      <c r="G305" s="14" cm="1">
        <f t="array" ref="G305">IFERROR(_FV(_xldudf_EVEONLINE_TYPE(_FV(_FV(A305,"type"),"id")),"Adjusted Price",TRUE),0)</f>
        <v>0</v>
      </c>
      <c r="H305" s="14">
        <f t="shared" si="4"/>
        <v>0</v>
      </c>
    </row>
    <row r="306" spans="7:8" x14ac:dyDescent="0.3">
      <c r="G306" s="14" cm="1">
        <f t="array" ref="G306">IFERROR(_FV(_xldudf_EVEONLINE_TYPE(_FV(_FV(A306,"type"),"id")),"Adjusted Price",TRUE),0)</f>
        <v>0</v>
      </c>
      <c r="H306" s="14">
        <f t="shared" si="4"/>
        <v>0</v>
      </c>
    </row>
    <row r="307" spans="7:8" x14ac:dyDescent="0.3">
      <c r="G307" s="14" cm="1">
        <f t="array" ref="G307">IFERROR(_FV(_xldudf_EVEONLINE_TYPE(_FV(_FV(A307,"type"),"id")),"Adjusted Price",TRUE),0)</f>
        <v>0</v>
      </c>
      <c r="H307" s="14">
        <f t="shared" si="4"/>
        <v>0</v>
      </c>
    </row>
    <row r="308" spans="7:8" x14ac:dyDescent="0.3">
      <c r="G308" s="14" cm="1">
        <f t="array" ref="G308">IFERROR(_FV(_xldudf_EVEONLINE_TYPE(_FV(_FV(A308,"type"),"id")),"Adjusted Price",TRUE),0)</f>
        <v>0</v>
      </c>
      <c r="H308" s="14">
        <f t="shared" si="4"/>
        <v>0</v>
      </c>
    </row>
    <row r="309" spans="7:8" x14ac:dyDescent="0.3">
      <c r="G309" s="14" cm="1">
        <f t="array" ref="G309">IFERROR(_FV(_xldudf_EVEONLINE_TYPE(_FV(_FV(A309,"type"),"id")),"Adjusted Price",TRUE),0)</f>
        <v>0</v>
      </c>
      <c r="H309" s="14">
        <f t="shared" si="4"/>
        <v>0</v>
      </c>
    </row>
    <row r="310" spans="7:8" x14ac:dyDescent="0.3">
      <c r="G310" s="14" cm="1">
        <f t="array" ref="G310">IFERROR(_FV(_xldudf_EVEONLINE_TYPE(_FV(_FV(A310,"type"),"id")),"Adjusted Price",TRUE),0)</f>
        <v>0</v>
      </c>
      <c r="H310" s="14">
        <f t="shared" si="4"/>
        <v>0</v>
      </c>
    </row>
    <row r="311" spans="7:8" x14ac:dyDescent="0.3">
      <c r="G311" s="14" cm="1">
        <f t="array" ref="G311">IFERROR(_FV(_xldudf_EVEONLINE_TYPE(_FV(_FV(A311,"type"),"id")),"Adjusted Price",TRUE),0)</f>
        <v>0</v>
      </c>
      <c r="H311" s="14">
        <f t="shared" si="4"/>
        <v>0</v>
      </c>
    </row>
    <row r="312" spans="7:8" x14ac:dyDescent="0.3">
      <c r="G312" s="14" cm="1">
        <f t="array" ref="G312">IFERROR(_FV(_xldudf_EVEONLINE_TYPE(_FV(_FV(A312,"type"),"id")),"Adjusted Price",TRUE),0)</f>
        <v>0</v>
      </c>
      <c r="H312" s="14">
        <f t="shared" si="4"/>
        <v>0</v>
      </c>
    </row>
    <row r="313" spans="7:8" x14ac:dyDescent="0.3">
      <c r="G313" s="14" cm="1">
        <f t="array" ref="G313">IFERROR(_FV(_xldudf_EVEONLINE_TYPE(_FV(_FV(A313,"type"),"id")),"Adjusted Price",TRUE),0)</f>
        <v>0</v>
      </c>
      <c r="H313" s="14">
        <f t="shared" si="4"/>
        <v>0</v>
      </c>
    </row>
    <row r="314" spans="7:8" x14ac:dyDescent="0.3">
      <c r="G314" s="14" cm="1">
        <f t="array" ref="G314">IFERROR(_FV(_xldudf_EVEONLINE_TYPE(_FV(_FV(A314,"type"),"id")),"Adjusted Price",TRUE),0)</f>
        <v>0</v>
      </c>
      <c r="H314" s="14">
        <f t="shared" si="4"/>
        <v>0</v>
      </c>
    </row>
    <row r="315" spans="7:8" x14ac:dyDescent="0.3">
      <c r="G315" s="14" cm="1">
        <f t="array" ref="G315">IFERROR(_FV(_xldudf_EVEONLINE_TYPE(_FV(_FV(A315,"type"),"id")),"Adjusted Price",TRUE),0)</f>
        <v>0</v>
      </c>
      <c r="H315" s="14">
        <f t="shared" si="4"/>
        <v>0</v>
      </c>
    </row>
    <row r="316" spans="7:8" x14ac:dyDescent="0.3">
      <c r="G316" s="14" cm="1">
        <f t="array" ref="G316">IFERROR(_FV(_xldudf_EVEONLINE_TYPE(_FV(_FV(A316,"type"),"id")),"Adjusted Price",TRUE),0)</f>
        <v>0</v>
      </c>
      <c r="H316" s="14">
        <f t="shared" si="4"/>
        <v>0</v>
      </c>
    </row>
    <row r="317" spans="7:8" x14ac:dyDescent="0.3">
      <c r="G317" s="14" cm="1">
        <f t="array" ref="G317">IFERROR(_FV(_xldudf_EVEONLINE_TYPE(_FV(_FV(A317,"type"),"id")),"Adjusted Price",TRUE),0)</f>
        <v>0</v>
      </c>
      <c r="H317" s="14">
        <f t="shared" si="4"/>
        <v>0</v>
      </c>
    </row>
    <row r="318" spans="7:8" x14ac:dyDescent="0.3">
      <c r="G318" s="14" cm="1">
        <f t="array" ref="G318">IFERROR(_FV(_xldudf_EVEONLINE_TYPE(_FV(_FV(A318,"type"),"id")),"Adjusted Price",TRUE),0)</f>
        <v>0</v>
      </c>
      <c r="H318" s="14">
        <f t="shared" si="4"/>
        <v>0</v>
      </c>
    </row>
    <row r="319" spans="7:8" x14ac:dyDescent="0.3">
      <c r="G319" s="14" cm="1">
        <f t="array" ref="G319">IFERROR(_FV(_xldudf_EVEONLINE_TYPE(_FV(_FV(A319,"type"),"id")),"Adjusted Price",TRUE),0)</f>
        <v>0</v>
      </c>
      <c r="H319" s="14">
        <f t="shared" si="4"/>
        <v>0</v>
      </c>
    </row>
    <row r="320" spans="7:8" x14ac:dyDescent="0.3">
      <c r="G320" s="14" cm="1">
        <f t="array" ref="G320">IFERROR(_FV(_xldudf_EVEONLINE_TYPE(_FV(_FV(A320,"type"),"id")),"Adjusted Price",TRUE),0)</f>
        <v>0</v>
      </c>
      <c r="H320" s="14">
        <f t="shared" si="4"/>
        <v>0</v>
      </c>
    </row>
    <row r="321" spans="7:8" x14ac:dyDescent="0.3">
      <c r="G321" s="14" cm="1">
        <f t="array" ref="G321">IFERROR(_FV(_xldudf_EVEONLINE_TYPE(_FV(_FV(A321,"type"),"id")),"Adjusted Price",TRUE),0)</f>
        <v>0</v>
      </c>
      <c r="H321" s="14">
        <f t="shared" si="4"/>
        <v>0</v>
      </c>
    </row>
    <row r="322" spans="7:8" x14ac:dyDescent="0.3">
      <c r="G322" s="14" cm="1">
        <f t="array" ref="G322">IFERROR(_FV(_xldudf_EVEONLINE_TYPE(_FV(_FV(A322,"type"),"id")),"Adjusted Price",TRUE),0)</f>
        <v>0</v>
      </c>
      <c r="H322" s="14">
        <f t="shared" si="4"/>
        <v>0</v>
      </c>
    </row>
    <row r="323" spans="7:8" x14ac:dyDescent="0.3">
      <c r="G323" s="14" cm="1">
        <f t="array" ref="G323">IFERROR(_FV(_xldudf_EVEONLINE_TYPE(_FV(_FV(A323,"type"),"id")),"Adjusted Price",TRUE),0)</f>
        <v>0</v>
      </c>
      <c r="H323" s="14">
        <f t="shared" si="4"/>
        <v>0</v>
      </c>
    </row>
    <row r="324" spans="7:8" x14ac:dyDescent="0.3">
      <c r="G324" s="14" cm="1">
        <f t="array" ref="G324">IFERROR(_FV(_xldudf_EVEONLINE_TYPE(_FV(_FV(A324,"type"),"id")),"Adjusted Price",TRUE),0)</f>
        <v>0</v>
      </c>
      <c r="H324" s="14">
        <f t="shared" ref="H324:H387" si="5">G324*F324</f>
        <v>0</v>
      </c>
    </row>
    <row r="325" spans="7:8" x14ac:dyDescent="0.3">
      <c r="G325" s="14" cm="1">
        <f t="array" ref="G325">IFERROR(_FV(_xldudf_EVEONLINE_TYPE(_FV(_FV(A325,"type"),"id")),"Adjusted Price",TRUE),0)</f>
        <v>0</v>
      </c>
      <c r="H325" s="14">
        <f t="shared" si="5"/>
        <v>0</v>
      </c>
    </row>
    <row r="326" spans="7:8" x14ac:dyDescent="0.3">
      <c r="G326" s="14" cm="1">
        <f t="array" ref="G326">IFERROR(_FV(_xldudf_EVEONLINE_TYPE(_FV(_FV(A326,"type"),"id")),"Adjusted Price",TRUE),0)</f>
        <v>0</v>
      </c>
      <c r="H326" s="14">
        <f t="shared" si="5"/>
        <v>0</v>
      </c>
    </row>
    <row r="327" spans="7:8" x14ac:dyDescent="0.3">
      <c r="G327" s="14" cm="1">
        <f t="array" ref="G327">IFERROR(_FV(_xldudf_EVEONLINE_TYPE(_FV(_FV(A327,"type"),"id")),"Adjusted Price",TRUE),0)</f>
        <v>0</v>
      </c>
      <c r="H327" s="14">
        <f t="shared" si="5"/>
        <v>0</v>
      </c>
    </row>
    <row r="328" spans="7:8" x14ac:dyDescent="0.3">
      <c r="G328" s="14" cm="1">
        <f t="array" ref="G328">IFERROR(_FV(_xldudf_EVEONLINE_TYPE(_FV(_FV(A328,"type"),"id")),"Adjusted Price",TRUE),0)</f>
        <v>0</v>
      </c>
      <c r="H328" s="14">
        <f t="shared" si="5"/>
        <v>0</v>
      </c>
    </row>
    <row r="329" spans="7:8" x14ac:dyDescent="0.3">
      <c r="G329" s="14" cm="1">
        <f t="array" ref="G329">IFERROR(_FV(_xldudf_EVEONLINE_TYPE(_FV(_FV(A329,"type"),"id")),"Adjusted Price",TRUE),0)</f>
        <v>0</v>
      </c>
      <c r="H329" s="14">
        <f t="shared" si="5"/>
        <v>0</v>
      </c>
    </row>
    <row r="330" spans="7:8" x14ac:dyDescent="0.3">
      <c r="G330" s="14" cm="1">
        <f t="array" ref="G330">IFERROR(_FV(_xldudf_EVEONLINE_TYPE(_FV(_FV(A330,"type"),"id")),"Adjusted Price",TRUE),0)</f>
        <v>0</v>
      </c>
      <c r="H330" s="14">
        <f t="shared" si="5"/>
        <v>0</v>
      </c>
    </row>
    <row r="331" spans="7:8" x14ac:dyDescent="0.3">
      <c r="G331" s="14" cm="1">
        <f t="array" ref="G331">IFERROR(_FV(_xldudf_EVEONLINE_TYPE(_FV(_FV(A331,"type"),"id")),"Adjusted Price",TRUE),0)</f>
        <v>0</v>
      </c>
      <c r="H331" s="14">
        <f t="shared" si="5"/>
        <v>0</v>
      </c>
    </row>
    <row r="332" spans="7:8" x14ac:dyDescent="0.3">
      <c r="G332" s="14" cm="1">
        <f t="array" ref="G332">IFERROR(_FV(_xldudf_EVEONLINE_TYPE(_FV(_FV(A332,"type"),"id")),"Adjusted Price",TRUE),0)</f>
        <v>0</v>
      </c>
      <c r="H332" s="14">
        <f t="shared" si="5"/>
        <v>0</v>
      </c>
    </row>
    <row r="333" spans="7:8" x14ac:dyDescent="0.3">
      <c r="G333" s="14" cm="1">
        <f t="array" ref="G333">IFERROR(_FV(_xldudf_EVEONLINE_TYPE(_FV(_FV(A333,"type"),"id")),"Adjusted Price",TRUE),0)</f>
        <v>0</v>
      </c>
      <c r="H333" s="14">
        <f t="shared" si="5"/>
        <v>0</v>
      </c>
    </row>
    <row r="334" spans="7:8" x14ac:dyDescent="0.3">
      <c r="G334" s="14" cm="1">
        <f t="array" ref="G334">IFERROR(_FV(_xldudf_EVEONLINE_TYPE(_FV(_FV(A334,"type"),"id")),"Adjusted Price",TRUE),0)</f>
        <v>0</v>
      </c>
      <c r="H334" s="14">
        <f t="shared" si="5"/>
        <v>0</v>
      </c>
    </row>
    <row r="335" spans="7:8" x14ac:dyDescent="0.3">
      <c r="G335" s="14" cm="1">
        <f t="array" ref="G335">IFERROR(_FV(_xldudf_EVEONLINE_TYPE(_FV(_FV(A335,"type"),"id")),"Adjusted Price",TRUE),0)</f>
        <v>0</v>
      </c>
      <c r="H335" s="14">
        <f t="shared" si="5"/>
        <v>0</v>
      </c>
    </row>
    <row r="336" spans="7:8" x14ac:dyDescent="0.3">
      <c r="G336" s="14" cm="1">
        <f t="array" ref="G336">IFERROR(_FV(_xldudf_EVEONLINE_TYPE(_FV(_FV(A336,"type"),"id")),"Adjusted Price",TRUE),0)</f>
        <v>0</v>
      </c>
      <c r="H336" s="14">
        <f t="shared" si="5"/>
        <v>0</v>
      </c>
    </row>
    <row r="337" spans="7:8" x14ac:dyDescent="0.3">
      <c r="G337" s="14" cm="1">
        <f t="array" ref="G337">IFERROR(_FV(_xldudf_EVEONLINE_TYPE(_FV(_FV(A337,"type"),"id")),"Adjusted Price",TRUE),0)</f>
        <v>0</v>
      </c>
      <c r="H337" s="14">
        <f t="shared" si="5"/>
        <v>0</v>
      </c>
    </row>
    <row r="338" spans="7:8" x14ac:dyDescent="0.3">
      <c r="G338" s="14" cm="1">
        <f t="array" ref="G338">IFERROR(_FV(_xldudf_EVEONLINE_TYPE(_FV(_FV(A338,"type"),"id")),"Adjusted Price",TRUE),0)</f>
        <v>0</v>
      </c>
      <c r="H338" s="14">
        <f t="shared" si="5"/>
        <v>0</v>
      </c>
    </row>
    <row r="339" spans="7:8" x14ac:dyDescent="0.3">
      <c r="G339" s="14" cm="1">
        <f t="array" ref="G339">IFERROR(_FV(_xldudf_EVEONLINE_TYPE(_FV(_FV(A339,"type"),"id")),"Adjusted Price",TRUE),0)</f>
        <v>0</v>
      </c>
      <c r="H339" s="14">
        <f t="shared" si="5"/>
        <v>0</v>
      </c>
    </row>
    <row r="340" spans="7:8" x14ac:dyDescent="0.3">
      <c r="G340" s="14" cm="1">
        <f t="array" ref="G340">IFERROR(_FV(_xldudf_EVEONLINE_TYPE(_FV(_FV(A340,"type"),"id")),"Adjusted Price",TRUE),0)</f>
        <v>0</v>
      </c>
      <c r="H340" s="14">
        <f t="shared" si="5"/>
        <v>0</v>
      </c>
    </row>
    <row r="341" spans="7:8" x14ac:dyDescent="0.3">
      <c r="G341" s="14" cm="1">
        <f t="array" ref="G341">IFERROR(_FV(_xldudf_EVEONLINE_TYPE(_FV(_FV(A341,"type"),"id")),"Adjusted Price",TRUE),0)</f>
        <v>0</v>
      </c>
      <c r="H341" s="14">
        <f t="shared" si="5"/>
        <v>0</v>
      </c>
    </row>
    <row r="342" spans="7:8" x14ac:dyDescent="0.3">
      <c r="G342" s="14" cm="1">
        <f t="array" ref="G342">IFERROR(_FV(_xldudf_EVEONLINE_TYPE(_FV(_FV(A342,"type"),"id")),"Adjusted Price",TRUE),0)</f>
        <v>0</v>
      </c>
      <c r="H342" s="14">
        <f t="shared" si="5"/>
        <v>0</v>
      </c>
    </row>
    <row r="343" spans="7:8" x14ac:dyDescent="0.3">
      <c r="G343" s="14" cm="1">
        <f t="array" ref="G343">IFERROR(_FV(_xldudf_EVEONLINE_TYPE(_FV(_FV(A343,"type"),"id")),"Adjusted Price",TRUE),0)</f>
        <v>0</v>
      </c>
      <c r="H343" s="14">
        <f t="shared" si="5"/>
        <v>0</v>
      </c>
    </row>
    <row r="344" spans="7:8" x14ac:dyDescent="0.3">
      <c r="G344" s="14" cm="1">
        <f t="array" ref="G344">IFERROR(_FV(_xldudf_EVEONLINE_TYPE(_FV(_FV(A344,"type"),"id")),"Adjusted Price",TRUE),0)</f>
        <v>0</v>
      </c>
      <c r="H344" s="14">
        <f t="shared" si="5"/>
        <v>0</v>
      </c>
    </row>
    <row r="345" spans="7:8" x14ac:dyDescent="0.3">
      <c r="G345" s="14" cm="1">
        <f t="array" ref="G345">IFERROR(_FV(_xldudf_EVEONLINE_TYPE(_FV(_FV(A345,"type"),"id")),"Adjusted Price",TRUE),0)</f>
        <v>0</v>
      </c>
      <c r="H345" s="14">
        <f t="shared" si="5"/>
        <v>0</v>
      </c>
    </row>
    <row r="346" spans="7:8" x14ac:dyDescent="0.3">
      <c r="G346" s="14" cm="1">
        <f t="array" ref="G346">IFERROR(_FV(_xldudf_EVEONLINE_TYPE(_FV(_FV(A346,"type"),"id")),"Adjusted Price",TRUE),0)</f>
        <v>0</v>
      </c>
      <c r="H346" s="14">
        <f t="shared" si="5"/>
        <v>0</v>
      </c>
    </row>
    <row r="347" spans="7:8" x14ac:dyDescent="0.3">
      <c r="G347" s="14" cm="1">
        <f t="array" ref="G347">IFERROR(_FV(_xldudf_EVEONLINE_TYPE(_FV(_FV(A347,"type"),"id")),"Adjusted Price",TRUE),0)</f>
        <v>0</v>
      </c>
      <c r="H347" s="14">
        <f t="shared" si="5"/>
        <v>0</v>
      </c>
    </row>
    <row r="348" spans="7:8" x14ac:dyDescent="0.3">
      <c r="G348" s="14" cm="1">
        <f t="array" ref="G348">IFERROR(_FV(_xldudf_EVEONLINE_TYPE(_FV(_FV(A348,"type"),"id")),"Adjusted Price",TRUE),0)</f>
        <v>0</v>
      </c>
      <c r="H348" s="14">
        <f t="shared" si="5"/>
        <v>0</v>
      </c>
    </row>
    <row r="349" spans="7:8" x14ac:dyDescent="0.3">
      <c r="G349" s="14" cm="1">
        <f t="array" ref="G349">IFERROR(_FV(_xldudf_EVEONLINE_TYPE(_FV(_FV(A349,"type"),"id")),"Adjusted Price",TRUE),0)</f>
        <v>0</v>
      </c>
      <c r="H349" s="14">
        <f t="shared" si="5"/>
        <v>0</v>
      </c>
    </row>
    <row r="350" spans="7:8" x14ac:dyDescent="0.3">
      <c r="G350" s="14" cm="1">
        <f t="array" ref="G350">IFERROR(_FV(_xldudf_EVEONLINE_TYPE(_FV(_FV(A350,"type"),"id")),"Adjusted Price",TRUE),0)</f>
        <v>0</v>
      </c>
      <c r="H350" s="14">
        <f t="shared" si="5"/>
        <v>0</v>
      </c>
    </row>
    <row r="351" spans="7:8" x14ac:dyDescent="0.3">
      <c r="G351" s="14" cm="1">
        <f t="array" ref="G351">IFERROR(_FV(_xldudf_EVEONLINE_TYPE(_FV(_FV(A351,"type"),"id")),"Adjusted Price",TRUE),0)</f>
        <v>0</v>
      </c>
      <c r="H351" s="14">
        <f t="shared" si="5"/>
        <v>0</v>
      </c>
    </row>
    <row r="352" spans="7:8" x14ac:dyDescent="0.3">
      <c r="G352" s="14" cm="1">
        <f t="array" ref="G352">IFERROR(_FV(_xldudf_EVEONLINE_TYPE(_FV(_FV(A352,"type"),"id")),"Adjusted Price",TRUE),0)</f>
        <v>0</v>
      </c>
      <c r="H352" s="14">
        <f t="shared" si="5"/>
        <v>0</v>
      </c>
    </row>
    <row r="353" spans="7:8" x14ac:dyDescent="0.3">
      <c r="G353" s="14" cm="1">
        <f t="array" ref="G353">IFERROR(_FV(_xldudf_EVEONLINE_TYPE(_FV(_FV(A353,"type"),"id")),"Adjusted Price",TRUE),0)</f>
        <v>0</v>
      </c>
      <c r="H353" s="14">
        <f t="shared" si="5"/>
        <v>0</v>
      </c>
    </row>
    <row r="354" spans="7:8" x14ac:dyDescent="0.3">
      <c r="G354" s="14" cm="1">
        <f t="array" ref="G354">IFERROR(_FV(_xldudf_EVEONLINE_TYPE(_FV(_FV(A354,"type"),"id")),"Adjusted Price",TRUE),0)</f>
        <v>0</v>
      </c>
      <c r="H354" s="14">
        <f t="shared" si="5"/>
        <v>0</v>
      </c>
    </row>
    <row r="355" spans="7:8" x14ac:dyDescent="0.3">
      <c r="G355" s="14" cm="1">
        <f t="array" ref="G355">IFERROR(_FV(_xldudf_EVEONLINE_TYPE(_FV(_FV(A355,"type"),"id")),"Adjusted Price",TRUE),0)</f>
        <v>0</v>
      </c>
      <c r="H355" s="14">
        <f t="shared" si="5"/>
        <v>0</v>
      </c>
    </row>
    <row r="356" spans="7:8" x14ac:dyDescent="0.3">
      <c r="G356" s="14" cm="1">
        <f t="array" ref="G356">IFERROR(_FV(_xldudf_EVEONLINE_TYPE(_FV(_FV(A356,"type"),"id")),"Adjusted Price",TRUE),0)</f>
        <v>0</v>
      </c>
      <c r="H356" s="14">
        <f t="shared" si="5"/>
        <v>0</v>
      </c>
    </row>
    <row r="357" spans="7:8" x14ac:dyDescent="0.3">
      <c r="G357" s="14" cm="1">
        <f t="array" ref="G357">IFERROR(_FV(_xldudf_EVEONLINE_TYPE(_FV(_FV(A357,"type"),"id")),"Adjusted Price",TRUE),0)</f>
        <v>0</v>
      </c>
      <c r="H357" s="14">
        <f t="shared" si="5"/>
        <v>0</v>
      </c>
    </row>
    <row r="358" spans="7:8" x14ac:dyDescent="0.3">
      <c r="G358" s="14" cm="1">
        <f t="array" ref="G358">IFERROR(_FV(_xldudf_EVEONLINE_TYPE(_FV(_FV(A358,"type"),"id")),"Adjusted Price",TRUE),0)</f>
        <v>0</v>
      </c>
      <c r="H358" s="14">
        <f t="shared" si="5"/>
        <v>0</v>
      </c>
    </row>
    <row r="359" spans="7:8" x14ac:dyDescent="0.3">
      <c r="G359" s="14" cm="1">
        <f t="array" ref="G359">IFERROR(_FV(_xldudf_EVEONLINE_TYPE(_FV(_FV(A359,"type"),"id")),"Adjusted Price",TRUE),0)</f>
        <v>0</v>
      </c>
      <c r="H359" s="14">
        <f t="shared" si="5"/>
        <v>0</v>
      </c>
    </row>
    <row r="360" spans="7:8" x14ac:dyDescent="0.3">
      <c r="G360" s="14" cm="1">
        <f t="array" ref="G360">IFERROR(_FV(_xldudf_EVEONLINE_TYPE(_FV(_FV(A360,"type"),"id")),"Adjusted Price",TRUE),0)</f>
        <v>0</v>
      </c>
      <c r="H360" s="14">
        <f t="shared" si="5"/>
        <v>0</v>
      </c>
    </row>
    <row r="361" spans="7:8" x14ac:dyDescent="0.3">
      <c r="G361" s="14" cm="1">
        <f t="array" ref="G361">IFERROR(_FV(_xldudf_EVEONLINE_TYPE(_FV(_FV(A361,"type"),"id")),"Adjusted Price",TRUE),0)</f>
        <v>0</v>
      </c>
      <c r="H361" s="14">
        <f t="shared" si="5"/>
        <v>0</v>
      </c>
    </row>
    <row r="362" spans="7:8" x14ac:dyDescent="0.3">
      <c r="G362" s="14" cm="1">
        <f t="array" ref="G362">IFERROR(_FV(_xldudf_EVEONLINE_TYPE(_FV(_FV(A362,"type"),"id")),"Adjusted Price",TRUE),0)</f>
        <v>0</v>
      </c>
      <c r="H362" s="14">
        <f t="shared" si="5"/>
        <v>0</v>
      </c>
    </row>
    <row r="363" spans="7:8" x14ac:dyDescent="0.3">
      <c r="G363" s="14" cm="1">
        <f t="array" ref="G363">IFERROR(_FV(_xldudf_EVEONLINE_TYPE(_FV(_FV(A363,"type"),"id")),"Adjusted Price",TRUE),0)</f>
        <v>0</v>
      </c>
      <c r="H363" s="14">
        <f t="shared" si="5"/>
        <v>0</v>
      </c>
    </row>
    <row r="364" spans="7:8" x14ac:dyDescent="0.3">
      <c r="G364" s="14" cm="1">
        <f t="array" ref="G364">IFERROR(_FV(_xldudf_EVEONLINE_TYPE(_FV(_FV(A364,"type"),"id")),"Adjusted Price",TRUE),0)</f>
        <v>0</v>
      </c>
      <c r="H364" s="14">
        <f t="shared" si="5"/>
        <v>0</v>
      </c>
    </row>
    <row r="365" spans="7:8" x14ac:dyDescent="0.3">
      <c r="G365" s="14" cm="1">
        <f t="array" ref="G365">IFERROR(_FV(_xldudf_EVEONLINE_TYPE(_FV(_FV(A365,"type"),"id")),"Adjusted Price",TRUE),0)</f>
        <v>0</v>
      </c>
      <c r="H365" s="14">
        <f t="shared" si="5"/>
        <v>0</v>
      </c>
    </row>
    <row r="366" spans="7:8" x14ac:dyDescent="0.3">
      <c r="G366" s="14" cm="1">
        <f t="array" ref="G366">IFERROR(_FV(_xldudf_EVEONLINE_TYPE(_FV(_FV(A366,"type"),"id")),"Adjusted Price",TRUE),0)</f>
        <v>0</v>
      </c>
      <c r="H366" s="14">
        <f t="shared" si="5"/>
        <v>0</v>
      </c>
    </row>
    <row r="367" spans="7:8" x14ac:dyDescent="0.3">
      <c r="G367" s="14" cm="1">
        <f t="array" ref="G367">IFERROR(_FV(_xldudf_EVEONLINE_TYPE(_FV(_FV(A367,"type"),"id")),"Adjusted Price",TRUE),0)</f>
        <v>0</v>
      </c>
      <c r="H367" s="14">
        <f t="shared" si="5"/>
        <v>0</v>
      </c>
    </row>
    <row r="368" spans="7:8" x14ac:dyDescent="0.3">
      <c r="G368" s="14" cm="1">
        <f t="array" ref="G368">IFERROR(_FV(_xldudf_EVEONLINE_TYPE(_FV(_FV(A368,"type"),"id")),"Adjusted Price",TRUE),0)</f>
        <v>0</v>
      </c>
      <c r="H368" s="14">
        <f t="shared" si="5"/>
        <v>0</v>
      </c>
    </row>
    <row r="369" spans="7:8" x14ac:dyDescent="0.3">
      <c r="G369" s="14" cm="1">
        <f t="array" ref="G369">IFERROR(_FV(_xldudf_EVEONLINE_TYPE(_FV(_FV(A369,"type"),"id")),"Adjusted Price",TRUE),0)</f>
        <v>0</v>
      </c>
      <c r="H369" s="14">
        <f t="shared" si="5"/>
        <v>0</v>
      </c>
    </row>
    <row r="370" spans="7:8" x14ac:dyDescent="0.3">
      <c r="G370" s="14" cm="1">
        <f t="array" ref="G370">IFERROR(_FV(_xldudf_EVEONLINE_TYPE(_FV(_FV(A370,"type"),"id")),"Adjusted Price",TRUE),0)</f>
        <v>0</v>
      </c>
      <c r="H370" s="14">
        <f t="shared" si="5"/>
        <v>0</v>
      </c>
    </row>
    <row r="371" spans="7:8" x14ac:dyDescent="0.3">
      <c r="G371" s="14" cm="1">
        <f t="array" ref="G371">IFERROR(_FV(_xldudf_EVEONLINE_TYPE(_FV(_FV(A371,"type"),"id")),"Adjusted Price",TRUE),0)</f>
        <v>0</v>
      </c>
      <c r="H371" s="14">
        <f t="shared" si="5"/>
        <v>0</v>
      </c>
    </row>
    <row r="372" spans="7:8" x14ac:dyDescent="0.3">
      <c r="G372" s="14" cm="1">
        <f t="array" ref="G372">IFERROR(_FV(_xldudf_EVEONLINE_TYPE(_FV(_FV(A372,"type"),"id")),"Adjusted Price",TRUE),0)</f>
        <v>0</v>
      </c>
      <c r="H372" s="14">
        <f t="shared" si="5"/>
        <v>0</v>
      </c>
    </row>
    <row r="373" spans="7:8" x14ac:dyDescent="0.3">
      <c r="G373" s="14" cm="1">
        <f t="array" ref="G373">IFERROR(_FV(_xldudf_EVEONLINE_TYPE(_FV(_FV(A373,"type"),"id")),"Adjusted Price",TRUE),0)</f>
        <v>0</v>
      </c>
      <c r="H373" s="14">
        <f t="shared" si="5"/>
        <v>0</v>
      </c>
    </row>
    <row r="374" spans="7:8" x14ac:dyDescent="0.3">
      <c r="G374" s="14" cm="1">
        <f t="array" ref="G374">IFERROR(_FV(_xldudf_EVEONLINE_TYPE(_FV(_FV(A374,"type"),"id")),"Adjusted Price",TRUE),0)</f>
        <v>0</v>
      </c>
      <c r="H374" s="14">
        <f t="shared" si="5"/>
        <v>0</v>
      </c>
    </row>
    <row r="375" spans="7:8" x14ac:dyDescent="0.3">
      <c r="G375" s="14" cm="1">
        <f t="array" ref="G375">IFERROR(_FV(_xldudf_EVEONLINE_TYPE(_FV(_FV(A375,"type"),"id")),"Adjusted Price",TRUE),0)</f>
        <v>0</v>
      </c>
      <c r="H375" s="14">
        <f t="shared" si="5"/>
        <v>0</v>
      </c>
    </row>
    <row r="376" spans="7:8" x14ac:dyDescent="0.3">
      <c r="G376" s="14" cm="1">
        <f t="array" ref="G376">IFERROR(_FV(_xldudf_EVEONLINE_TYPE(_FV(_FV(A376,"type"),"id")),"Adjusted Price",TRUE),0)</f>
        <v>0</v>
      </c>
      <c r="H376" s="14">
        <f t="shared" si="5"/>
        <v>0</v>
      </c>
    </row>
    <row r="377" spans="7:8" x14ac:dyDescent="0.3">
      <c r="G377" s="14" cm="1">
        <f t="array" ref="G377">IFERROR(_FV(_xldudf_EVEONLINE_TYPE(_FV(_FV(A377,"type"),"id")),"Adjusted Price",TRUE),0)</f>
        <v>0</v>
      </c>
      <c r="H377" s="14">
        <f t="shared" si="5"/>
        <v>0</v>
      </c>
    </row>
    <row r="378" spans="7:8" x14ac:dyDescent="0.3">
      <c r="G378" s="14" cm="1">
        <f t="array" ref="G378">IFERROR(_FV(_xldudf_EVEONLINE_TYPE(_FV(_FV(A378,"type"),"id")),"Adjusted Price",TRUE),0)</f>
        <v>0</v>
      </c>
      <c r="H378" s="14">
        <f t="shared" si="5"/>
        <v>0</v>
      </c>
    </row>
    <row r="379" spans="7:8" x14ac:dyDescent="0.3">
      <c r="G379" s="14" cm="1">
        <f t="array" ref="G379">IFERROR(_FV(_xldudf_EVEONLINE_TYPE(_FV(_FV(A379,"type"),"id")),"Adjusted Price",TRUE),0)</f>
        <v>0</v>
      </c>
      <c r="H379" s="14">
        <f t="shared" si="5"/>
        <v>0</v>
      </c>
    </row>
    <row r="380" spans="7:8" x14ac:dyDescent="0.3">
      <c r="G380" s="14" cm="1">
        <f t="array" ref="G380">IFERROR(_FV(_xldudf_EVEONLINE_TYPE(_FV(_FV(A380,"type"),"id")),"Adjusted Price",TRUE),0)</f>
        <v>0</v>
      </c>
      <c r="H380" s="14">
        <f t="shared" si="5"/>
        <v>0</v>
      </c>
    </row>
    <row r="381" spans="7:8" x14ac:dyDescent="0.3">
      <c r="G381" s="14" cm="1">
        <f t="array" ref="G381">IFERROR(_FV(_xldudf_EVEONLINE_TYPE(_FV(_FV(A381,"type"),"id")),"Adjusted Price",TRUE),0)</f>
        <v>0</v>
      </c>
      <c r="H381" s="14">
        <f t="shared" si="5"/>
        <v>0</v>
      </c>
    </row>
    <row r="382" spans="7:8" x14ac:dyDescent="0.3">
      <c r="G382" s="14" cm="1">
        <f t="array" ref="G382">IFERROR(_FV(_xldudf_EVEONLINE_TYPE(_FV(_FV(A382,"type"),"id")),"Adjusted Price",TRUE),0)</f>
        <v>0</v>
      </c>
      <c r="H382" s="14">
        <f t="shared" si="5"/>
        <v>0</v>
      </c>
    </row>
    <row r="383" spans="7:8" x14ac:dyDescent="0.3">
      <c r="G383" s="14" cm="1">
        <f t="array" ref="G383">IFERROR(_FV(_xldudf_EVEONLINE_TYPE(_FV(_FV(A383,"type"),"id")),"Adjusted Price",TRUE),0)</f>
        <v>0</v>
      </c>
      <c r="H383" s="14">
        <f t="shared" si="5"/>
        <v>0</v>
      </c>
    </row>
    <row r="384" spans="7:8" x14ac:dyDescent="0.3">
      <c r="G384" s="14" cm="1">
        <f t="array" ref="G384">IFERROR(_FV(_xldudf_EVEONLINE_TYPE(_FV(_FV(A384,"type"),"id")),"Adjusted Price",TRUE),0)</f>
        <v>0</v>
      </c>
      <c r="H384" s="14">
        <f t="shared" si="5"/>
        <v>0</v>
      </c>
    </row>
    <row r="385" spans="7:8" x14ac:dyDescent="0.3">
      <c r="G385" s="14" cm="1">
        <f t="array" ref="G385">IFERROR(_FV(_xldudf_EVEONLINE_TYPE(_FV(_FV(A385,"type"),"id")),"Adjusted Price",TRUE),0)</f>
        <v>0</v>
      </c>
      <c r="H385" s="14">
        <f t="shared" si="5"/>
        <v>0</v>
      </c>
    </row>
    <row r="386" spans="7:8" x14ac:dyDescent="0.3">
      <c r="G386" s="14" cm="1">
        <f t="array" ref="G386">IFERROR(_FV(_xldudf_EVEONLINE_TYPE(_FV(_FV(A386,"type"),"id")),"Adjusted Price",TRUE),0)</f>
        <v>0</v>
      </c>
      <c r="H386" s="14">
        <f t="shared" si="5"/>
        <v>0</v>
      </c>
    </row>
    <row r="387" spans="7:8" x14ac:dyDescent="0.3">
      <c r="G387" s="14" cm="1">
        <f t="array" ref="G387">IFERROR(_FV(_xldudf_EVEONLINE_TYPE(_FV(_FV(A387,"type"),"id")),"Adjusted Price",TRUE),0)</f>
        <v>0</v>
      </c>
      <c r="H387" s="14">
        <f t="shared" si="5"/>
        <v>0</v>
      </c>
    </row>
    <row r="388" spans="7:8" x14ac:dyDescent="0.3">
      <c r="G388" s="14" cm="1">
        <f t="array" ref="G388">IFERROR(_FV(_xldudf_EVEONLINE_TYPE(_FV(_FV(A388,"type"),"id")),"Adjusted Price",TRUE),0)</f>
        <v>0</v>
      </c>
      <c r="H388" s="14">
        <f t="shared" ref="H388:H451" si="6">G388*F388</f>
        <v>0</v>
      </c>
    </row>
    <row r="389" spans="7:8" x14ac:dyDescent="0.3">
      <c r="G389" s="14" cm="1">
        <f t="array" ref="G389">IFERROR(_FV(_xldudf_EVEONLINE_TYPE(_FV(_FV(A389,"type"),"id")),"Adjusted Price",TRUE),0)</f>
        <v>0</v>
      </c>
      <c r="H389" s="14">
        <f t="shared" si="6"/>
        <v>0</v>
      </c>
    </row>
    <row r="390" spans="7:8" x14ac:dyDescent="0.3">
      <c r="G390" s="14" cm="1">
        <f t="array" ref="G390">IFERROR(_FV(_xldudf_EVEONLINE_TYPE(_FV(_FV(A390,"type"),"id")),"Adjusted Price",TRUE),0)</f>
        <v>0</v>
      </c>
      <c r="H390" s="14">
        <f t="shared" si="6"/>
        <v>0</v>
      </c>
    </row>
    <row r="391" spans="7:8" x14ac:dyDescent="0.3">
      <c r="G391" s="14" cm="1">
        <f t="array" ref="G391">IFERROR(_FV(_xldudf_EVEONLINE_TYPE(_FV(_FV(A391,"type"),"id")),"Adjusted Price",TRUE),0)</f>
        <v>0</v>
      </c>
      <c r="H391" s="14">
        <f t="shared" si="6"/>
        <v>0</v>
      </c>
    </row>
    <row r="392" spans="7:8" x14ac:dyDescent="0.3">
      <c r="G392" s="14" cm="1">
        <f t="array" ref="G392">IFERROR(_FV(_xldudf_EVEONLINE_TYPE(_FV(_FV(A392,"type"),"id")),"Adjusted Price",TRUE),0)</f>
        <v>0</v>
      </c>
      <c r="H392" s="14">
        <f t="shared" si="6"/>
        <v>0</v>
      </c>
    </row>
    <row r="393" spans="7:8" x14ac:dyDescent="0.3">
      <c r="G393" s="14" cm="1">
        <f t="array" ref="G393">IFERROR(_FV(_xldudf_EVEONLINE_TYPE(_FV(_FV(A393,"type"),"id")),"Adjusted Price",TRUE),0)</f>
        <v>0</v>
      </c>
      <c r="H393" s="14">
        <f t="shared" si="6"/>
        <v>0</v>
      </c>
    </row>
    <row r="394" spans="7:8" x14ac:dyDescent="0.3">
      <c r="G394" s="14" cm="1">
        <f t="array" ref="G394">IFERROR(_FV(_xldudf_EVEONLINE_TYPE(_FV(_FV(A394,"type"),"id")),"Adjusted Price",TRUE),0)</f>
        <v>0</v>
      </c>
      <c r="H394" s="14">
        <f t="shared" si="6"/>
        <v>0</v>
      </c>
    </row>
    <row r="395" spans="7:8" x14ac:dyDescent="0.3">
      <c r="G395" s="14" cm="1">
        <f t="array" ref="G395">IFERROR(_FV(_xldudf_EVEONLINE_TYPE(_FV(_FV(A395,"type"),"id")),"Adjusted Price",TRUE),0)</f>
        <v>0</v>
      </c>
      <c r="H395" s="14">
        <f t="shared" si="6"/>
        <v>0</v>
      </c>
    </row>
    <row r="396" spans="7:8" x14ac:dyDescent="0.3">
      <c r="G396" s="14" cm="1">
        <f t="array" ref="G396">IFERROR(_FV(_xldudf_EVEONLINE_TYPE(_FV(_FV(A396,"type"),"id")),"Adjusted Price",TRUE),0)</f>
        <v>0</v>
      </c>
      <c r="H396" s="14">
        <f t="shared" si="6"/>
        <v>0</v>
      </c>
    </row>
    <row r="397" spans="7:8" x14ac:dyDescent="0.3">
      <c r="G397" s="14" cm="1">
        <f t="array" ref="G397">IFERROR(_FV(_xldudf_EVEONLINE_TYPE(_FV(_FV(A397,"type"),"id")),"Adjusted Price",TRUE),0)</f>
        <v>0</v>
      </c>
      <c r="H397" s="14">
        <f t="shared" si="6"/>
        <v>0</v>
      </c>
    </row>
    <row r="398" spans="7:8" x14ac:dyDescent="0.3">
      <c r="G398" s="14" cm="1">
        <f t="array" ref="G398">IFERROR(_FV(_xldudf_EVEONLINE_TYPE(_FV(_FV(A398,"type"),"id")),"Adjusted Price",TRUE),0)</f>
        <v>0</v>
      </c>
      <c r="H398" s="14">
        <f t="shared" si="6"/>
        <v>0</v>
      </c>
    </row>
    <row r="399" spans="7:8" x14ac:dyDescent="0.3">
      <c r="G399" s="14" cm="1">
        <f t="array" ref="G399">IFERROR(_FV(_xldudf_EVEONLINE_TYPE(_FV(_FV(A399,"type"),"id")),"Adjusted Price",TRUE),0)</f>
        <v>0</v>
      </c>
      <c r="H399" s="14">
        <f t="shared" si="6"/>
        <v>0</v>
      </c>
    </row>
    <row r="400" spans="7:8" x14ac:dyDescent="0.3">
      <c r="G400" s="14" cm="1">
        <f t="array" ref="G400">IFERROR(_FV(_xldudf_EVEONLINE_TYPE(_FV(_FV(A400,"type"),"id")),"Adjusted Price",TRUE),0)</f>
        <v>0</v>
      </c>
      <c r="H400" s="14">
        <f t="shared" si="6"/>
        <v>0</v>
      </c>
    </row>
    <row r="401" spans="7:8" x14ac:dyDescent="0.3">
      <c r="G401" s="14" cm="1">
        <f t="array" ref="G401">IFERROR(_FV(_xldudf_EVEONLINE_TYPE(_FV(_FV(A401,"type"),"id")),"Adjusted Price",TRUE),0)</f>
        <v>0</v>
      </c>
      <c r="H401" s="14">
        <f t="shared" si="6"/>
        <v>0</v>
      </c>
    </row>
    <row r="402" spans="7:8" x14ac:dyDescent="0.3">
      <c r="G402" s="14" cm="1">
        <f t="array" ref="G402">IFERROR(_FV(_xldudf_EVEONLINE_TYPE(_FV(_FV(A402,"type"),"id")),"Adjusted Price",TRUE),0)</f>
        <v>0</v>
      </c>
      <c r="H402" s="14">
        <f t="shared" si="6"/>
        <v>0</v>
      </c>
    </row>
    <row r="403" spans="7:8" x14ac:dyDescent="0.3">
      <c r="G403" s="14" cm="1">
        <f t="array" ref="G403">IFERROR(_FV(_xldudf_EVEONLINE_TYPE(_FV(_FV(A403,"type"),"id")),"Adjusted Price",TRUE),0)</f>
        <v>0</v>
      </c>
      <c r="H403" s="14">
        <f t="shared" si="6"/>
        <v>0</v>
      </c>
    </row>
    <row r="404" spans="7:8" x14ac:dyDescent="0.3">
      <c r="G404" s="14" cm="1">
        <f t="array" ref="G404">IFERROR(_FV(_xldudf_EVEONLINE_TYPE(_FV(_FV(A404,"type"),"id")),"Adjusted Price",TRUE),0)</f>
        <v>0</v>
      </c>
      <c r="H404" s="14">
        <f t="shared" si="6"/>
        <v>0</v>
      </c>
    </row>
    <row r="405" spans="7:8" x14ac:dyDescent="0.3">
      <c r="G405" s="14" cm="1">
        <f t="array" ref="G405">IFERROR(_FV(_xldudf_EVEONLINE_TYPE(_FV(_FV(A405,"type"),"id")),"Adjusted Price",TRUE),0)</f>
        <v>0</v>
      </c>
      <c r="H405" s="14">
        <f t="shared" si="6"/>
        <v>0</v>
      </c>
    </row>
    <row r="406" spans="7:8" x14ac:dyDescent="0.3">
      <c r="G406" s="14" cm="1">
        <f t="array" ref="G406">IFERROR(_FV(_xldudf_EVEONLINE_TYPE(_FV(_FV(A406,"type"),"id")),"Adjusted Price",TRUE),0)</f>
        <v>0</v>
      </c>
      <c r="H406" s="14">
        <f t="shared" si="6"/>
        <v>0</v>
      </c>
    </row>
    <row r="407" spans="7:8" x14ac:dyDescent="0.3">
      <c r="G407" s="14" cm="1">
        <f t="array" ref="G407">IFERROR(_FV(_xldudf_EVEONLINE_TYPE(_FV(_FV(A407,"type"),"id")),"Adjusted Price",TRUE),0)</f>
        <v>0</v>
      </c>
      <c r="H407" s="14">
        <f t="shared" si="6"/>
        <v>0</v>
      </c>
    </row>
    <row r="408" spans="7:8" x14ac:dyDescent="0.3">
      <c r="G408" s="14" cm="1">
        <f t="array" ref="G408">IFERROR(_FV(_xldudf_EVEONLINE_TYPE(_FV(_FV(A408,"type"),"id")),"Adjusted Price",TRUE),0)</f>
        <v>0</v>
      </c>
      <c r="H408" s="14">
        <f t="shared" si="6"/>
        <v>0</v>
      </c>
    </row>
    <row r="409" spans="7:8" x14ac:dyDescent="0.3">
      <c r="G409" s="14" cm="1">
        <f t="array" ref="G409">IFERROR(_FV(_xldudf_EVEONLINE_TYPE(_FV(_FV(A409,"type"),"id")),"Adjusted Price",TRUE),0)</f>
        <v>0</v>
      </c>
      <c r="H409" s="14">
        <f t="shared" si="6"/>
        <v>0</v>
      </c>
    </row>
    <row r="410" spans="7:8" x14ac:dyDescent="0.3">
      <c r="G410" s="14" cm="1">
        <f t="array" ref="G410">IFERROR(_FV(_xldudf_EVEONLINE_TYPE(_FV(_FV(A410,"type"),"id")),"Adjusted Price",TRUE),0)</f>
        <v>0</v>
      </c>
      <c r="H410" s="14">
        <f t="shared" si="6"/>
        <v>0</v>
      </c>
    </row>
    <row r="411" spans="7:8" x14ac:dyDescent="0.3">
      <c r="G411" s="14" cm="1">
        <f t="array" ref="G411">IFERROR(_FV(_xldudf_EVEONLINE_TYPE(_FV(_FV(A411,"type"),"id")),"Adjusted Price",TRUE),0)</f>
        <v>0</v>
      </c>
      <c r="H411" s="14">
        <f t="shared" si="6"/>
        <v>0</v>
      </c>
    </row>
    <row r="412" spans="7:8" x14ac:dyDescent="0.3">
      <c r="G412" s="14" cm="1">
        <f t="array" ref="G412">IFERROR(_FV(_xldudf_EVEONLINE_TYPE(_FV(_FV(A412,"type"),"id")),"Adjusted Price",TRUE),0)</f>
        <v>0</v>
      </c>
      <c r="H412" s="14">
        <f t="shared" si="6"/>
        <v>0</v>
      </c>
    </row>
    <row r="413" spans="7:8" x14ac:dyDescent="0.3">
      <c r="G413" s="14" cm="1">
        <f t="array" ref="G413">IFERROR(_FV(_xldudf_EVEONLINE_TYPE(_FV(_FV(A413,"type"),"id")),"Adjusted Price",TRUE),0)</f>
        <v>0</v>
      </c>
      <c r="H413" s="14">
        <f t="shared" si="6"/>
        <v>0</v>
      </c>
    </row>
    <row r="414" spans="7:8" x14ac:dyDescent="0.3">
      <c r="G414" s="14" cm="1">
        <f t="array" ref="G414">IFERROR(_FV(_xldudf_EVEONLINE_TYPE(_FV(_FV(A414,"type"),"id")),"Adjusted Price",TRUE),0)</f>
        <v>0</v>
      </c>
      <c r="H414" s="14">
        <f t="shared" si="6"/>
        <v>0</v>
      </c>
    </row>
    <row r="415" spans="7:8" x14ac:dyDescent="0.3">
      <c r="G415" s="14" cm="1">
        <f t="array" ref="G415">IFERROR(_FV(_xldudf_EVEONLINE_TYPE(_FV(_FV(A415,"type"),"id")),"Adjusted Price",TRUE),0)</f>
        <v>0</v>
      </c>
      <c r="H415" s="14">
        <f t="shared" si="6"/>
        <v>0</v>
      </c>
    </row>
    <row r="416" spans="7:8" x14ac:dyDescent="0.3">
      <c r="G416" s="14" cm="1">
        <f t="array" ref="G416">IFERROR(_FV(_xldudf_EVEONLINE_TYPE(_FV(_FV(A416,"type"),"id")),"Adjusted Price",TRUE),0)</f>
        <v>0</v>
      </c>
      <c r="H416" s="14">
        <f t="shared" si="6"/>
        <v>0</v>
      </c>
    </row>
    <row r="417" spans="7:8" x14ac:dyDescent="0.3">
      <c r="G417" s="14" cm="1">
        <f t="array" ref="G417">IFERROR(_FV(_xldudf_EVEONLINE_TYPE(_FV(_FV(A417,"type"),"id")),"Adjusted Price",TRUE),0)</f>
        <v>0</v>
      </c>
      <c r="H417" s="14">
        <f t="shared" si="6"/>
        <v>0</v>
      </c>
    </row>
    <row r="418" spans="7:8" x14ac:dyDescent="0.3">
      <c r="G418" s="14" cm="1">
        <f t="array" ref="G418">IFERROR(_FV(_xldudf_EVEONLINE_TYPE(_FV(_FV(A418,"type"),"id")),"Adjusted Price",TRUE),0)</f>
        <v>0</v>
      </c>
      <c r="H418" s="14">
        <f t="shared" si="6"/>
        <v>0</v>
      </c>
    </row>
    <row r="419" spans="7:8" x14ac:dyDescent="0.3">
      <c r="G419" s="14" cm="1">
        <f t="array" ref="G419">IFERROR(_FV(_xldudf_EVEONLINE_TYPE(_FV(_FV(A419,"type"),"id")),"Adjusted Price",TRUE),0)</f>
        <v>0</v>
      </c>
      <c r="H419" s="14">
        <f t="shared" si="6"/>
        <v>0</v>
      </c>
    </row>
    <row r="420" spans="7:8" x14ac:dyDescent="0.3">
      <c r="G420" s="14" cm="1">
        <f t="array" ref="G420">IFERROR(_FV(_xldudf_EVEONLINE_TYPE(_FV(_FV(A420,"type"),"id")),"Adjusted Price",TRUE),0)</f>
        <v>0</v>
      </c>
      <c r="H420" s="14">
        <f t="shared" si="6"/>
        <v>0</v>
      </c>
    </row>
    <row r="421" spans="7:8" x14ac:dyDescent="0.3">
      <c r="G421" s="14" cm="1">
        <f t="array" ref="G421">IFERROR(_FV(_xldudf_EVEONLINE_TYPE(_FV(_FV(A421,"type"),"id")),"Adjusted Price",TRUE),0)</f>
        <v>0</v>
      </c>
      <c r="H421" s="14">
        <f t="shared" si="6"/>
        <v>0</v>
      </c>
    </row>
    <row r="422" spans="7:8" x14ac:dyDescent="0.3">
      <c r="G422" s="14" cm="1">
        <f t="array" ref="G422">IFERROR(_FV(_xldudf_EVEONLINE_TYPE(_FV(_FV(A422,"type"),"id")),"Adjusted Price",TRUE),0)</f>
        <v>0</v>
      </c>
      <c r="H422" s="14">
        <f t="shared" si="6"/>
        <v>0</v>
      </c>
    </row>
    <row r="423" spans="7:8" x14ac:dyDescent="0.3">
      <c r="G423" s="14" cm="1">
        <f t="array" ref="G423">IFERROR(_FV(_xldudf_EVEONLINE_TYPE(_FV(_FV(A423,"type"),"id")),"Adjusted Price",TRUE),0)</f>
        <v>0</v>
      </c>
      <c r="H423" s="14">
        <f t="shared" si="6"/>
        <v>0</v>
      </c>
    </row>
    <row r="424" spans="7:8" x14ac:dyDescent="0.3">
      <c r="G424" s="14" cm="1">
        <f t="array" ref="G424">IFERROR(_FV(_xldudf_EVEONLINE_TYPE(_FV(_FV(A424,"type"),"id")),"Adjusted Price",TRUE),0)</f>
        <v>0</v>
      </c>
      <c r="H424" s="14">
        <f t="shared" si="6"/>
        <v>0</v>
      </c>
    </row>
    <row r="425" spans="7:8" x14ac:dyDescent="0.3">
      <c r="G425" s="14" cm="1">
        <f t="array" ref="G425">IFERROR(_FV(_xldudf_EVEONLINE_TYPE(_FV(_FV(A425,"type"),"id")),"Adjusted Price",TRUE),0)</f>
        <v>0</v>
      </c>
      <c r="H425" s="14">
        <f t="shared" si="6"/>
        <v>0</v>
      </c>
    </row>
    <row r="426" spans="7:8" x14ac:dyDescent="0.3">
      <c r="G426" s="14" cm="1">
        <f t="array" ref="G426">IFERROR(_FV(_xldudf_EVEONLINE_TYPE(_FV(_FV(A426,"type"),"id")),"Adjusted Price",TRUE),0)</f>
        <v>0</v>
      </c>
      <c r="H426" s="14">
        <f t="shared" si="6"/>
        <v>0</v>
      </c>
    </row>
    <row r="427" spans="7:8" x14ac:dyDescent="0.3">
      <c r="G427" s="14" cm="1">
        <f t="array" ref="G427">IFERROR(_FV(_xldudf_EVEONLINE_TYPE(_FV(_FV(A427,"type"),"id")),"Adjusted Price",TRUE),0)</f>
        <v>0</v>
      </c>
      <c r="H427" s="14">
        <f t="shared" si="6"/>
        <v>0</v>
      </c>
    </row>
    <row r="428" spans="7:8" x14ac:dyDescent="0.3">
      <c r="G428" s="14" cm="1">
        <f t="array" ref="G428">IFERROR(_FV(_xldudf_EVEONLINE_TYPE(_FV(_FV(A428,"type"),"id")),"Adjusted Price",TRUE),0)</f>
        <v>0</v>
      </c>
      <c r="H428" s="14">
        <f t="shared" si="6"/>
        <v>0</v>
      </c>
    </row>
    <row r="429" spans="7:8" x14ac:dyDescent="0.3">
      <c r="G429" s="14" cm="1">
        <f t="array" ref="G429">IFERROR(_FV(_xldudf_EVEONLINE_TYPE(_FV(_FV(A429,"type"),"id")),"Adjusted Price",TRUE),0)</f>
        <v>0</v>
      </c>
      <c r="H429" s="14">
        <f t="shared" si="6"/>
        <v>0</v>
      </c>
    </row>
    <row r="430" spans="7:8" x14ac:dyDescent="0.3">
      <c r="G430" s="14" cm="1">
        <f t="array" ref="G430">IFERROR(_FV(_xldudf_EVEONLINE_TYPE(_FV(_FV(A430,"type"),"id")),"Adjusted Price",TRUE),0)</f>
        <v>0</v>
      </c>
      <c r="H430" s="14">
        <f t="shared" si="6"/>
        <v>0</v>
      </c>
    </row>
    <row r="431" spans="7:8" x14ac:dyDescent="0.3">
      <c r="G431" s="14" cm="1">
        <f t="array" ref="G431">IFERROR(_FV(_xldudf_EVEONLINE_TYPE(_FV(_FV(A431,"type"),"id")),"Adjusted Price",TRUE),0)</f>
        <v>0</v>
      </c>
      <c r="H431" s="14">
        <f t="shared" si="6"/>
        <v>0</v>
      </c>
    </row>
    <row r="432" spans="7:8" x14ac:dyDescent="0.3">
      <c r="G432" s="14" cm="1">
        <f t="array" ref="G432">IFERROR(_FV(_xldudf_EVEONLINE_TYPE(_FV(_FV(A432,"type"),"id")),"Adjusted Price",TRUE),0)</f>
        <v>0</v>
      </c>
      <c r="H432" s="14">
        <f t="shared" si="6"/>
        <v>0</v>
      </c>
    </row>
    <row r="433" spans="7:8" x14ac:dyDescent="0.3">
      <c r="G433" s="14" cm="1">
        <f t="array" ref="G433">IFERROR(_FV(_xldudf_EVEONLINE_TYPE(_FV(_FV(A433,"type"),"id")),"Adjusted Price",TRUE),0)</f>
        <v>0</v>
      </c>
      <c r="H433" s="14">
        <f t="shared" si="6"/>
        <v>0</v>
      </c>
    </row>
    <row r="434" spans="7:8" x14ac:dyDescent="0.3">
      <c r="G434" s="14" cm="1">
        <f t="array" ref="G434">IFERROR(_FV(_xldudf_EVEONLINE_TYPE(_FV(_FV(A434,"type"),"id")),"Adjusted Price",TRUE),0)</f>
        <v>0</v>
      </c>
      <c r="H434" s="14">
        <f t="shared" si="6"/>
        <v>0</v>
      </c>
    </row>
    <row r="435" spans="7:8" x14ac:dyDescent="0.3">
      <c r="G435" s="14" cm="1">
        <f t="array" ref="G435">IFERROR(_FV(_xldudf_EVEONLINE_TYPE(_FV(_FV(A435,"type"),"id")),"Adjusted Price",TRUE),0)</f>
        <v>0</v>
      </c>
      <c r="H435" s="14">
        <f t="shared" si="6"/>
        <v>0</v>
      </c>
    </row>
    <row r="436" spans="7:8" x14ac:dyDescent="0.3">
      <c r="G436" s="14" cm="1">
        <f t="array" ref="G436">IFERROR(_FV(_xldudf_EVEONLINE_TYPE(_FV(_FV(A436,"type"),"id")),"Adjusted Price",TRUE),0)</f>
        <v>0</v>
      </c>
      <c r="H436" s="14">
        <f t="shared" si="6"/>
        <v>0</v>
      </c>
    </row>
    <row r="437" spans="7:8" x14ac:dyDescent="0.3">
      <c r="G437" s="14" cm="1">
        <f t="array" ref="G437">IFERROR(_FV(_xldudf_EVEONLINE_TYPE(_FV(_FV(A437,"type"),"id")),"Adjusted Price",TRUE),0)</f>
        <v>0</v>
      </c>
      <c r="H437" s="14">
        <f t="shared" si="6"/>
        <v>0</v>
      </c>
    </row>
    <row r="438" spans="7:8" x14ac:dyDescent="0.3">
      <c r="G438" s="14" cm="1">
        <f t="array" ref="G438">IFERROR(_FV(_xldudf_EVEONLINE_TYPE(_FV(_FV(A438,"type"),"id")),"Adjusted Price",TRUE),0)</f>
        <v>0</v>
      </c>
      <c r="H438" s="14">
        <f t="shared" si="6"/>
        <v>0</v>
      </c>
    </row>
    <row r="439" spans="7:8" x14ac:dyDescent="0.3">
      <c r="G439" s="14" cm="1">
        <f t="array" ref="G439">IFERROR(_FV(_xldudf_EVEONLINE_TYPE(_FV(_FV(A439,"type"),"id")),"Adjusted Price",TRUE),0)</f>
        <v>0</v>
      </c>
      <c r="H439" s="14">
        <f t="shared" si="6"/>
        <v>0</v>
      </c>
    </row>
    <row r="440" spans="7:8" x14ac:dyDescent="0.3">
      <c r="G440" s="14" cm="1">
        <f t="array" ref="G440">IFERROR(_FV(_xldudf_EVEONLINE_TYPE(_FV(_FV(A440,"type"),"id")),"Adjusted Price",TRUE),0)</f>
        <v>0</v>
      </c>
      <c r="H440" s="14">
        <f t="shared" si="6"/>
        <v>0</v>
      </c>
    </row>
    <row r="441" spans="7:8" x14ac:dyDescent="0.3">
      <c r="G441" s="14" cm="1">
        <f t="array" ref="G441">IFERROR(_FV(_xldudf_EVEONLINE_TYPE(_FV(_FV(A441,"type"),"id")),"Adjusted Price",TRUE),0)</f>
        <v>0</v>
      </c>
      <c r="H441" s="14">
        <f t="shared" si="6"/>
        <v>0</v>
      </c>
    </row>
    <row r="442" spans="7:8" x14ac:dyDescent="0.3">
      <c r="G442" s="14" cm="1">
        <f t="array" ref="G442">IFERROR(_FV(_xldudf_EVEONLINE_TYPE(_FV(_FV(A442,"type"),"id")),"Adjusted Price",TRUE),0)</f>
        <v>0</v>
      </c>
      <c r="H442" s="14">
        <f t="shared" si="6"/>
        <v>0</v>
      </c>
    </row>
    <row r="443" spans="7:8" x14ac:dyDescent="0.3">
      <c r="G443" s="14" cm="1">
        <f t="array" ref="G443">IFERROR(_FV(_xldudf_EVEONLINE_TYPE(_FV(_FV(A443,"type"),"id")),"Adjusted Price",TRUE),0)</f>
        <v>0</v>
      </c>
      <c r="H443" s="14">
        <f t="shared" si="6"/>
        <v>0</v>
      </c>
    </row>
    <row r="444" spans="7:8" x14ac:dyDescent="0.3">
      <c r="G444" s="14" cm="1">
        <f t="array" ref="G444">IFERROR(_FV(_xldudf_EVEONLINE_TYPE(_FV(_FV(A444,"type"),"id")),"Adjusted Price",TRUE),0)</f>
        <v>0</v>
      </c>
      <c r="H444" s="14">
        <f t="shared" si="6"/>
        <v>0</v>
      </c>
    </row>
    <row r="445" spans="7:8" x14ac:dyDescent="0.3">
      <c r="G445" s="14" cm="1">
        <f t="array" ref="G445">IFERROR(_FV(_xldudf_EVEONLINE_TYPE(_FV(_FV(A445,"type"),"id")),"Adjusted Price",TRUE),0)</f>
        <v>0</v>
      </c>
      <c r="H445" s="14">
        <f t="shared" si="6"/>
        <v>0</v>
      </c>
    </row>
    <row r="446" spans="7:8" x14ac:dyDescent="0.3">
      <c r="G446" s="14" cm="1">
        <f t="array" ref="G446">IFERROR(_FV(_xldudf_EVEONLINE_TYPE(_FV(_FV(A446,"type"),"id")),"Adjusted Price",TRUE),0)</f>
        <v>0</v>
      </c>
      <c r="H446" s="14">
        <f t="shared" si="6"/>
        <v>0</v>
      </c>
    </row>
    <row r="447" spans="7:8" x14ac:dyDescent="0.3">
      <c r="G447" s="14" cm="1">
        <f t="array" ref="G447">IFERROR(_FV(_xldudf_EVEONLINE_TYPE(_FV(_FV(A447,"type"),"id")),"Adjusted Price",TRUE),0)</f>
        <v>0</v>
      </c>
      <c r="H447" s="14">
        <f t="shared" si="6"/>
        <v>0</v>
      </c>
    </row>
    <row r="448" spans="7:8" x14ac:dyDescent="0.3">
      <c r="G448" s="14" cm="1">
        <f t="array" ref="G448">IFERROR(_FV(_xldudf_EVEONLINE_TYPE(_FV(_FV(A448,"type"),"id")),"Adjusted Price",TRUE),0)</f>
        <v>0</v>
      </c>
      <c r="H448" s="14">
        <f t="shared" si="6"/>
        <v>0</v>
      </c>
    </row>
    <row r="449" spans="7:8" x14ac:dyDescent="0.3">
      <c r="G449" s="14" cm="1">
        <f t="array" ref="G449">IFERROR(_FV(_xldudf_EVEONLINE_TYPE(_FV(_FV(A449,"type"),"id")),"Adjusted Price",TRUE),0)</f>
        <v>0</v>
      </c>
      <c r="H449" s="14">
        <f t="shared" si="6"/>
        <v>0</v>
      </c>
    </row>
    <row r="450" spans="7:8" x14ac:dyDescent="0.3">
      <c r="G450" s="14" cm="1">
        <f t="array" ref="G450">IFERROR(_FV(_xldudf_EVEONLINE_TYPE(_FV(_FV(A450,"type"),"id")),"Adjusted Price",TRUE),0)</f>
        <v>0</v>
      </c>
      <c r="H450" s="14">
        <f t="shared" si="6"/>
        <v>0</v>
      </c>
    </row>
    <row r="451" spans="7:8" x14ac:dyDescent="0.3">
      <c r="G451" s="14" cm="1">
        <f t="array" ref="G451">IFERROR(_FV(_xldudf_EVEONLINE_TYPE(_FV(_FV(A451,"type"),"id")),"Adjusted Price",TRUE),0)</f>
        <v>0</v>
      </c>
      <c r="H451" s="14">
        <f t="shared" si="6"/>
        <v>0</v>
      </c>
    </row>
    <row r="452" spans="7:8" x14ac:dyDescent="0.3">
      <c r="G452" s="14" cm="1">
        <f t="array" ref="G452">IFERROR(_FV(_xldudf_EVEONLINE_TYPE(_FV(_FV(A452,"type"),"id")),"Adjusted Price",TRUE),0)</f>
        <v>0</v>
      </c>
      <c r="H452" s="14">
        <f t="shared" ref="H452:H515" si="7">G452*F452</f>
        <v>0</v>
      </c>
    </row>
    <row r="453" spans="7:8" x14ac:dyDescent="0.3">
      <c r="G453" s="14" cm="1">
        <f t="array" ref="G453">IFERROR(_FV(_xldudf_EVEONLINE_TYPE(_FV(_FV(A453,"type"),"id")),"Adjusted Price",TRUE),0)</f>
        <v>0</v>
      </c>
      <c r="H453" s="14">
        <f t="shared" si="7"/>
        <v>0</v>
      </c>
    </row>
    <row r="454" spans="7:8" x14ac:dyDescent="0.3">
      <c r="G454" s="14" cm="1">
        <f t="array" ref="G454">IFERROR(_FV(_xldudf_EVEONLINE_TYPE(_FV(_FV(A454,"type"),"id")),"Adjusted Price",TRUE),0)</f>
        <v>0</v>
      </c>
      <c r="H454" s="14">
        <f t="shared" si="7"/>
        <v>0</v>
      </c>
    </row>
    <row r="455" spans="7:8" x14ac:dyDescent="0.3">
      <c r="G455" s="14" cm="1">
        <f t="array" ref="G455">IFERROR(_FV(_xldudf_EVEONLINE_TYPE(_FV(_FV(A455,"type"),"id")),"Adjusted Price",TRUE),0)</f>
        <v>0</v>
      </c>
      <c r="H455" s="14">
        <f t="shared" si="7"/>
        <v>0</v>
      </c>
    </row>
    <row r="456" spans="7:8" x14ac:dyDescent="0.3">
      <c r="G456" s="14" cm="1">
        <f t="array" ref="G456">IFERROR(_FV(_xldudf_EVEONLINE_TYPE(_FV(_FV(A456,"type"),"id")),"Adjusted Price",TRUE),0)</f>
        <v>0</v>
      </c>
      <c r="H456" s="14">
        <f t="shared" si="7"/>
        <v>0</v>
      </c>
    </row>
    <row r="457" spans="7:8" x14ac:dyDescent="0.3">
      <c r="G457" s="14" cm="1">
        <f t="array" ref="G457">IFERROR(_FV(_xldudf_EVEONLINE_TYPE(_FV(_FV(A457,"type"),"id")),"Adjusted Price",TRUE),0)</f>
        <v>0</v>
      </c>
      <c r="H457" s="14">
        <f t="shared" si="7"/>
        <v>0</v>
      </c>
    </row>
    <row r="458" spans="7:8" x14ac:dyDescent="0.3">
      <c r="G458" s="14" cm="1">
        <f t="array" ref="G458">IFERROR(_FV(_xldudf_EVEONLINE_TYPE(_FV(_FV(A458,"type"),"id")),"Adjusted Price",TRUE),0)</f>
        <v>0</v>
      </c>
      <c r="H458" s="14">
        <f t="shared" si="7"/>
        <v>0</v>
      </c>
    </row>
    <row r="459" spans="7:8" x14ac:dyDescent="0.3">
      <c r="G459" s="14" cm="1">
        <f t="array" ref="G459">IFERROR(_FV(_xldudf_EVEONLINE_TYPE(_FV(_FV(A459,"type"),"id")),"Adjusted Price",TRUE),0)</f>
        <v>0</v>
      </c>
      <c r="H459" s="14">
        <f t="shared" si="7"/>
        <v>0</v>
      </c>
    </row>
    <row r="460" spans="7:8" x14ac:dyDescent="0.3">
      <c r="G460" s="14" cm="1">
        <f t="array" ref="G460">IFERROR(_FV(_xldudf_EVEONLINE_TYPE(_FV(_FV(A460,"type"),"id")),"Adjusted Price",TRUE),0)</f>
        <v>0</v>
      </c>
      <c r="H460" s="14">
        <f t="shared" si="7"/>
        <v>0</v>
      </c>
    </row>
    <row r="461" spans="7:8" x14ac:dyDescent="0.3">
      <c r="G461" s="14" cm="1">
        <f t="array" ref="G461">IFERROR(_FV(_xldudf_EVEONLINE_TYPE(_FV(_FV(A461,"type"),"id")),"Adjusted Price",TRUE),0)</f>
        <v>0</v>
      </c>
      <c r="H461" s="14">
        <f t="shared" si="7"/>
        <v>0</v>
      </c>
    </row>
    <row r="462" spans="7:8" x14ac:dyDescent="0.3">
      <c r="G462" s="14" cm="1">
        <f t="array" ref="G462">IFERROR(_FV(_xldudf_EVEONLINE_TYPE(_FV(_FV(A462,"type"),"id")),"Adjusted Price",TRUE),0)</f>
        <v>0</v>
      </c>
      <c r="H462" s="14">
        <f t="shared" si="7"/>
        <v>0</v>
      </c>
    </row>
    <row r="463" spans="7:8" x14ac:dyDescent="0.3">
      <c r="G463" s="14" cm="1">
        <f t="array" ref="G463">IFERROR(_FV(_xldudf_EVEONLINE_TYPE(_FV(_FV(A463,"type"),"id")),"Adjusted Price",TRUE),0)</f>
        <v>0</v>
      </c>
      <c r="H463" s="14">
        <f t="shared" si="7"/>
        <v>0</v>
      </c>
    </row>
    <row r="464" spans="7:8" x14ac:dyDescent="0.3">
      <c r="G464" s="14" cm="1">
        <f t="array" ref="G464">IFERROR(_FV(_xldudf_EVEONLINE_TYPE(_FV(_FV(A464,"type"),"id")),"Adjusted Price",TRUE),0)</f>
        <v>0</v>
      </c>
      <c r="H464" s="14">
        <f t="shared" si="7"/>
        <v>0</v>
      </c>
    </row>
    <row r="465" spans="7:8" x14ac:dyDescent="0.3">
      <c r="G465" s="14" cm="1">
        <f t="array" ref="G465">IFERROR(_FV(_xldudf_EVEONLINE_TYPE(_FV(_FV(A465,"type"),"id")),"Adjusted Price",TRUE),0)</f>
        <v>0</v>
      </c>
      <c r="H465" s="14">
        <f t="shared" si="7"/>
        <v>0</v>
      </c>
    </row>
    <row r="466" spans="7:8" x14ac:dyDescent="0.3">
      <c r="G466" s="14" cm="1">
        <f t="array" ref="G466">IFERROR(_FV(_xldudf_EVEONLINE_TYPE(_FV(_FV(A466,"type"),"id")),"Adjusted Price",TRUE),0)</f>
        <v>0</v>
      </c>
      <c r="H466" s="14">
        <f t="shared" si="7"/>
        <v>0</v>
      </c>
    </row>
    <row r="467" spans="7:8" x14ac:dyDescent="0.3">
      <c r="G467" s="14" cm="1">
        <f t="array" ref="G467">IFERROR(_FV(_xldudf_EVEONLINE_TYPE(_FV(_FV(A467,"type"),"id")),"Adjusted Price",TRUE),0)</f>
        <v>0</v>
      </c>
      <c r="H467" s="14">
        <f t="shared" si="7"/>
        <v>0</v>
      </c>
    </row>
    <row r="468" spans="7:8" x14ac:dyDescent="0.3">
      <c r="G468" s="14" cm="1">
        <f t="array" ref="G468">IFERROR(_FV(_xldudf_EVEONLINE_TYPE(_FV(_FV(A468,"type"),"id")),"Adjusted Price",TRUE),0)</f>
        <v>0</v>
      </c>
      <c r="H468" s="14">
        <f t="shared" si="7"/>
        <v>0</v>
      </c>
    </row>
    <row r="469" spans="7:8" x14ac:dyDescent="0.3">
      <c r="G469" s="14" cm="1">
        <f t="array" ref="G469">IFERROR(_FV(_xldudf_EVEONLINE_TYPE(_FV(_FV(A469,"type"),"id")),"Adjusted Price",TRUE),0)</f>
        <v>0</v>
      </c>
      <c r="H469" s="14">
        <f t="shared" si="7"/>
        <v>0</v>
      </c>
    </row>
    <row r="470" spans="7:8" x14ac:dyDescent="0.3">
      <c r="G470" s="14" cm="1">
        <f t="array" ref="G470">IFERROR(_FV(_xldudf_EVEONLINE_TYPE(_FV(_FV(A470,"type"),"id")),"Adjusted Price",TRUE),0)</f>
        <v>0</v>
      </c>
      <c r="H470" s="14">
        <f t="shared" si="7"/>
        <v>0</v>
      </c>
    </row>
    <row r="471" spans="7:8" x14ac:dyDescent="0.3">
      <c r="G471" s="14" cm="1">
        <f t="array" ref="G471">IFERROR(_FV(_xldudf_EVEONLINE_TYPE(_FV(_FV(A471,"type"),"id")),"Adjusted Price",TRUE),0)</f>
        <v>0</v>
      </c>
      <c r="H471" s="14">
        <f t="shared" si="7"/>
        <v>0</v>
      </c>
    </row>
    <row r="472" spans="7:8" x14ac:dyDescent="0.3">
      <c r="G472" s="14" cm="1">
        <f t="array" ref="G472">IFERROR(_FV(_xldudf_EVEONLINE_TYPE(_FV(_FV(A472,"type"),"id")),"Adjusted Price",TRUE),0)</f>
        <v>0</v>
      </c>
      <c r="H472" s="14">
        <f t="shared" si="7"/>
        <v>0</v>
      </c>
    </row>
    <row r="473" spans="7:8" x14ac:dyDescent="0.3">
      <c r="G473" s="14" cm="1">
        <f t="array" ref="G473">IFERROR(_FV(_xldudf_EVEONLINE_TYPE(_FV(_FV(A473,"type"),"id")),"Adjusted Price",TRUE),0)</f>
        <v>0</v>
      </c>
      <c r="H473" s="14">
        <f t="shared" si="7"/>
        <v>0</v>
      </c>
    </row>
    <row r="474" spans="7:8" x14ac:dyDescent="0.3">
      <c r="G474" s="14" cm="1">
        <f t="array" ref="G474">IFERROR(_FV(_xldudf_EVEONLINE_TYPE(_FV(_FV(A474,"type"),"id")),"Adjusted Price",TRUE),0)</f>
        <v>0</v>
      </c>
      <c r="H474" s="14">
        <f t="shared" si="7"/>
        <v>0</v>
      </c>
    </row>
    <row r="475" spans="7:8" x14ac:dyDescent="0.3">
      <c r="G475" s="14" cm="1">
        <f t="array" ref="G475">IFERROR(_FV(_xldudf_EVEONLINE_TYPE(_FV(_FV(A475,"type"),"id")),"Adjusted Price",TRUE),0)</f>
        <v>0</v>
      </c>
      <c r="H475" s="14">
        <f t="shared" si="7"/>
        <v>0</v>
      </c>
    </row>
    <row r="476" spans="7:8" x14ac:dyDescent="0.3">
      <c r="G476" s="14" cm="1">
        <f t="array" ref="G476">IFERROR(_FV(_xldudf_EVEONLINE_TYPE(_FV(_FV(A476,"type"),"id")),"Adjusted Price",TRUE),0)</f>
        <v>0</v>
      </c>
      <c r="H476" s="14">
        <f t="shared" si="7"/>
        <v>0</v>
      </c>
    </row>
    <row r="477" spans="7:8" x14ac:dyDescent="0.3">
      <c r="G477" s="14" cm="1">
        <f t="array" ref="G477">IFERROR(_FV(_xldudf_EVEONLINE_TYPE(_FV(_FV(A477,"type"),"id")),"Adjusted Price",TRUE),0)</f>
        <v>0</v>
      </c>
      <c r="H477" s="14">
        <f t="shared" si="7"/>
        <v>0</v>
      </c>
    </row>
    <row r="478" spans="7:8" x14ac:dyDescent="0.3">
      <c r="G478" s="14" cm="1">
        <f t="array" ref="G478">IFERROR(_FV(_xldudf_EVEONLINE_TYPE(_FV(_FV(A478,"type"),"id")),"Adjusted Price",TRUE),0)</f>
        <v>0</v>
      </c>
      <c r="H478" s="14">
        <f t="shared" si="7"/>
        <v>0</v>
      </c>
    </row>
    <row r="479" spans="7:8" x14ac:dyDescent="0.3">
      <c r="G479" s="14" cm="1">
        <f t="array" ref="G479">IFERROR(_FV(_xldudf_EVEONLINE_TYPE(_FV(_FV(A479,"type"),"id")),"Adjusted Price",TRUE),0)</f>
        <v>0</v>
      </c>
      <c r="H479" s="14">
        <f t="shared" si="7"/>
        <v>0</v>
      </c>
    </row>
    <row r="480" spans="7:8" x14ac:dyDescent="0.3">
      <c r="G480" s="14" cm="1">
        <f t="array" ref="G480">IFERROR(_FV(_xldudf_EVEONLINE_TYPE(_FV(_FV(A480,"type"),"id")),"Adjusted Price",TRUE),0)</f>
        <v>0</v>
      </c>
      <c r="H480" s="14">
        <f t="shared" si="7"/>
        <v>0</v>
      </c>
    </row>
    <row r="481" spans="7:8" x14ac:dyDescent="0.3">
      <c r="G481" s="14" cm="1">
        <f t="array" ref="G481">IFERROR(_FV(_xldudf_EVEONLINE_TYPE(_FV(_FV(A481,"type"),"id")),"Adjusted Price",TRUE),0)</f>
        <v>0</v>
      </c>
      <c r="H481" s="14">
        <f t="shared" si="7"/>
        <v>0</v>
      </c>
    </row>
    <row r="482" spans="7:8" x14ac:dyDescent="0.3">
      <c r="G482" s="14" cm="1">
        <f t="array" ref="G482">IFERROR(_FV(_xldudf_EVEONLINE_TYPE(_FV(_FV(A482,"type"),"id")),"Adjusted Price",TRUE),0)</f>
        <v>0</v>
      </c>
      <c r="H482" s="14">
        <f t="shared" si="7"/>
        <v>0</v>
      </c>
    </row>
    <row r="483" spans="7:8" x14ac:dyDescent="0.3">
      <c r="G483" s="14" cm="1">
        <f t="array" ref="G483">IFERROR(_FV(_xldudf_EVEONLINE_TYPE(_FV(_FV(A483,"type"),"id")),"Adjusted Price",TRUE),0)</f>
        <v>0</v>
      </c>
      <c r="H483" s="14">
        <f t="shared" si="7"/>
        <v>0</v>
      </c>
    </row>
    <row r="484" spans="7:8" x14ac:dyDescent="0.3">
      <c r="G484" s="14" cm="1">
        <f t="array" ref="G484">IFERROR(_FV(_xldudf_EVEONLINE_TYPE(_FV(_FV(A484,"type"),"id")),"Adjusted Price",TRUE),0)</f>
        <v>0</v>
      </c>
      <c r="H484" s="14">
        <f t="shared" si="7"/>
        <v>0</v>
      </c>
    </row>
    <row r="485" spans="7:8" x14ac:dyDescent="0.3">
      <c r="G485" s="14" cm="1">
        <f t="array" ref="G485">IFERROR(_FV(_xldudf_EVEONLINE_TYPE(_FV(_FV(A485,"type"),"id")),"Adjusted Price",TRUE),0)</f>
        <v>0</v>
      </c>
      <c r="H485" s="14">
        <f t="shared" si="7"/>
        <v>0</v>
      </c>
    </row>
    <row r="486" spans="7:8" x14ac:dyDescent="0.3">
      <c r="G486" s="14" cm="1">
        <f t="array" ref="G486">IFERROR(_FV(_xldudf_EVEONLINE_TYPE(_FV(_FV(A486,"type"),"id")),"Adjusted Price",TRUE),0)</f>
        <v>0</v>
      </c>
      <c r="H486" s="14">
        <f t="shared" si="7"/>
        <v>0</v>
      </c>
    </row>
    <row r="487" spans="7:8" x14ac:dyDescent="0.3">
      <c r="G487" s="14" cm="1">
        <f t="array" ref="G487">IFERROR(_FV(_xldudf_EVEONLINE_TYPE(_FV(_FV(A487,"type"),"id")),"Adjusted Price",TRUE),0)</f>
        <v>0</v>
      </c>
      <c r="H487" s="14">
        <f t="shared" si="7"/>
        <v>0</v>
      </c>
    </row>
    <row r="488" spans="7:8" x14ac:dyDescent="0.3">
      <c r="G488" s="14" cm="1">
        <f t="array" ref="G488">IFERROR(_FV(_xldudf_EVEONLINE_TYPE(_FV(_FV(A488,"type"),"id")),"Adjusted Price",TRUE),0)</f>
        <v>0</v>
      </c>
      <c r="H488" s="14">
        <f t="shared" si="7"/>
        <v>0</v>
      </c>
    </row>
    <row r="489" spans="7:8" x14ac:dyDescent="0.3">
      <c r="G489" s="14" cm="1">
        <f t="array" ref="G489">IFERROR(_FV(_xldudf_EVEONLINE_TYPE(_FV(_FV(A489,"type"),"id")),"Adjusted Price",TRUE),0)</f>
        <v>0</v>
      </c>
      <c r="H489" s="14">
        <f t="shared" si="7"/>
        <v>0</v>
      </c>
    </row>
    <row r="490" spans="7:8" x14ac:dyDescent="0.3">
      <c r="G490" s="14" cm="1">
        <f t="array" ref="G490">IFERROR(_FV(_xldudf_EVEONLINE_TYPE(_FV(_FV(A490,"type"),"id")),"Adjusted Price",TRUE),0)</f>
        <v>0</v>
      </c>
      <c r="H490" s="14">
        <f t="shared" si="7"/>
        <v>0</v>
      </c>
    </row>
    <row r="491" spans="7:8" x14ac:dyDescent="0.3">
      <c r="G491" s="14" cm="1">
        <f t="array" ref="G491">IFERROR(_FV(_xldudf_EVEONLINE_TYPE(_FV(_FV(A491,"type"),"id")),"Adjusted Price",TRUE),0)</f>
        <v>0</v>
      </c>
      <c r="H491" s="14">
        <f t="shared" si="7"/>
        <v>0</v>
      </c>
    </row>
    <row r="492" spans="7:8" x14ac:dyDescent="0.3">
      <c r="G492" s="14" cm="1">
        <f t="array" ref="G492">IFERROR(_FV(_xldudf_EVEONLINE_TYPE(_FV(_FV(A492,"type"),"id")),"Adjusted Price",TRUE),0)</f>
        <v>0</v>
      </c>
      <c r="H492" s="14">
        <f t="shared" si="7"/>
        <v>0</v>
      </c>
    </row>
    <row r="493" spans="7:8" x14ac:dyDescent="0.3">
      <c r="G493" s="14" cm="1">
        <f t="array" ref="G493">IFERROR(_FV(_xldudf_EVEONLINE_TYPE(_FV(_FV(A493,"type"),"id")),"Adjusted Price",TRUE),0)</f>
        <v>0</v>
      </c>
      <c r="H493" s="14">
        <f t="shared" si="7"/>
        <v>0</v>
      </c>
    </row>
    <row r="494" spans="7:8" x14ac:dyDescent="0.3">
      <c r="G494" s="14" cm="1">
        <f t="array" ref="G494">IFERROR(_FV(_xldudf_EVEONLINE_TYPE(_FV(_FV(A494,"type"),"id")),"Adjusted Price",TRUE),0)</f>
        <v>0</v>
      </c>
      <c r="H494" s="14">
        <f t="shared" si="7"/>
        <v>0</v>
      </c>
    </row>
    <row r="495" spans="7:8" x14ac:dyDescent="0.3">
      <c r="G495" s="14" cm="1">
        <f t="array" ref="G495">IFERROR(_FV(_xldudf_EVEONLINE_TYPE(_FV(_FV(A495,"type"),"id")),"Adjusted Price",TRUE),0)</f>
        <v>0</v>
      </c>
      <c r="H495" s="14">
        <f t="shared" si="7"/>
        <v>0</v>
      </c>
    </row>
    <row r="496" spans="7:8" x14ac:dyDescent="0.3">
      <c r="G496" s="14" cm="1">
        <f t="array" ref="G496">IFERROR(_FV(_xldudf_EVEONLINE_TYPE(_FV(_FV(A496,"type"),"id")),"Adjusted Price",TRUE),0)</f>
        <v>0</v>
      </c>
      <c r="H496" s="14">
        <f t="shared" si="7"/>
        <v>0</v>
      </c>
    </row>
    <row r="497" spans="7:8" x14ac:dyDescent="0.3">
      <c r="G497" s="14" cm="1">
        <f t="array" ref="G497">IFERROR(_FV(_xldudf_EVEONLINE_TYPE(_FV(_FV(A497,"type"),"id")),"Adjusted Price",TRUE),0)</f>
        <v>0</v>
      </c>
      <c r="H497" s="14">
        <f t="shared" si="7"/>
        <v>0</v>
      </c>
    </row>
    <row r="498" spans="7:8" x14ac:dyDescent="0.3">
      <c r="G498" s="14" cm="1">
        <f t="array" ref="G498">IFERROR(_FV(_xldudf_EVEONLINE_TYPE(_FV(_FV(A498,"type"),"id")),"Adjusted Price",TRUE),0)</f>
        <v>0</v>
      </c>
      <c r="H498" s="14">
        <f t="shared" si="7"/>
        <v>0</v>
      </c>
    </row>
    <row r="499" spans="7:8" x14ac:dyDescent="0.3">
      <c r="G499" s="14" cm="1">
        <f t="array" ref="G499">IFERROR(_FV(_xldudf_EVEONLINE_TYPE(_FV(_FV(A499,"type"),"id")),"Adjusted Price",TRUE),0)</f>
        <v>0</v>
      </c>
      <c r="H499" s="14">
        <f t="shared" si="7"/>
        <v>0</v>
      </c>
    </row>
    <row r="500" spans="7:8" x14ac:dyDescent="0.3">
      <c r="G500" s="14" cm="1">
        <f t="array" ref="G500">IFERROR(_FV(_xldudf_EVEONLINE_TYPE(_FV(_FV(A500,"type"),"id")),"Adjusted Price",TRUE),0)</f>
        <v>0</v>
      </c>
      <c r="H500" s="14">
        <f t="shared" si="7"/>
        <v>0</v>
      </c>
    </row>
    <row r="501" spans="7:8" x14ac:dyDescent="0.3">
      <c r="G501" s="14" cm="1">
        <f t="array" ref="G501">IFERROR(_FV(_xldudf_EVEONLINE_TYPE(_FV(_FV(A501,"type"),"id")),"Adjusted Price",TRUE),0)</f>
        <v>0</v>
      </c>
      <c r="H501" s="14">
        <f t="shared" si="7"/>
        <v>0</v>
      </c>
    </row>
    <row r="502" spans="7:8" x14ac:dyDescent="0.3">
      <c r="G502" s="14" cm="1">
        <f t="array" ref="G502">IFERROR(_FV(_xldudf_EVEONLINE_TYPE(_FV(_FV(A502,"type"),"id")),"Adjusted Price",TRUE),0)</f>
        <v>0</v>
      </c>
      <c r="H502" s="14">
        <f t="shared" si="7"/>
        <v>0</v>
      </c>
    </row>
    <row r="503" spans="7:8" x14ac:dyDescent="0.3">
      <c r="G503" s="14" cm="1">
        <f t="array" ref="G503">IFERROR(_FV(_xldudf_EVEONLINE_TYPE(_FV(_FV(A503,"type"),"id")),"Adjusted Price",TRUE),0)</f>
        <v>0</v>
      </c>
      <c r="H503" s="14">
        <f t="shared" si="7"/>
        <v>0</v>
      </c>
    </row>
    <row r="504" spans="7:8" x14ac:dyDescent="0.3">
      <c r="G504" s="14" cm="1">
        <f t="array" ref="G504">IFERROR(_FV(_xldudf_EVEONLINE_TYPE(_FV(_FV(A504,"type"),"id")),"Adjusted Price",TRUE),0)</f>
        <v>0</v>
      </c>
      <c r="H504" s="14">
        <f t="shared" si="7"/>
        <v>0</v>
      </c>
    </row>
    <row r="505" spans="7:8" x14ac:dyDescent="0.3">
      <c r="G505" s="14" cm="1">
        <f t="array" ref="G505">IFERROR(_FV(_xldudf_EVEONLINE_TYPE(_FV(_FV(A505,"type"),"id")),"Adjusted Price",TRUE),0)</f>
        <v>0</v>
      </c>
      <c r="H505" s="14">
        <f t="shared" si="7"/>
        <v>0</v>
      </c>
    </row>
    <row r="506" spans="7:8" x14ac:dyDescent="0.3">
      <c r="G506" s="14" cm="1">
        <f t="array" ref="G506">IFERROR(_FV(_xldudf_EVEONLINE_TYPE(_FV(_FV(A506,"type"),"id")),"Adjusted Price",TRUE),0)</f>
        <v>0</v>
      </c>
      <c r="H506" s="14">
        <f t="shared" si="7"/>
        <v>0</v>
      </c>
    </row>
    <row r="507" spans="7:8" x14ac:dyDescent="0.3">
      <c r="G507" s="14" cm="1">
        <f t="array" ref="G507">IFERROR(_FV(_xldudf_EVEONLINE_TYPE(_FV(_FV(A507,"type"),"id")),"Adjusted Price",TRUE),0)</f>
        <v>0</v>
      </c>
      <c r="H507" s="14">
        <f t="shared" si="7"/>
        <v>0</v>
      </c>
    </row>
    <row r="508" spans="7:8" x14ac:dyDescent="0.3">
      <c r="G508" s="14" cm="1">
        <f t="array" ref="G508">IFERROR(_FV(_xldudf_EVEONLINE_TYPE(_FV(_FV(A508,"type"),"id")),"Adjusted Price",TRUE),0)</f>
        <v>0</v>
      </c>
      <c r="H508" s="14">
        <f t="shared" si="7"/>
        <v>0</v>
      </c>
    </row>
    <row r="509" spans="7:8" x14ac:dyDescent="0.3">
      <c r="G509" s="14" cm="1">
        <f t="array" ref="G509">IFERROR(_FV(_xldudf_EVEONLINE_TYPE(_FV(_FV(A509,"type"),"id")),"Adjusted Price",TRUE),0)</f>
        <v>0</v>
      </c>
      <c r="H509" s="14">
        <f t="shared" si="7"/>
        <v>0</v>
      </c>
    </row>
    <row r="510" spans="7:8" x14ac:dyDescent="0.3">
      <c r="G510" s="14" cm="1">
        <f t="array" ref="G510">IFERROR(_FV(_xldudf_EVEONLINE_TYPE(_FV(_FV(A510,"type"),"id")),"Adjusted Price",TRUE),0)</f>
        <v>0</v>
      </c>
      <c r="H510" s="14">
        <f t="shared" si="7"/>
        <v>0</v>
      </c>
    </row>
    <row r="511" spans="7:8" x14ac:dyDescent="0.3">
      <c r="G511" s="14" cm="1">
        <f t="array" ref="G511">IFERROR(_FV(_xldudf_EVEONLINE_TYPE(_FV(_FV(A511,"type"),"id")),"Adjusted Price",TRUE),0)</f>
        <v>0</v>
      </c>
      <c r="H511" s="14">
        <f t="shared" si="7"/>
        <v>0</v>
      </c>
    </row>
    <row r="512" spans="7:8" x14ac:dyDescent="0.3">
      <c r="G512" s="14" cm="1">
        <f t="array" ref="G512">IFERROR(_FV(_xldudf_EVEONLINE_TYPE(_FV(_FV(A512,"type"),"id")),"Adjusted Price",TRUE),0)</f>
        <v>0</v>
      </c>
      <c r="H512" s="14">
        <f t="shared" si="7"/>
        <v>0</v>
      </c>
    </row>
    <row r="513" spans="7:8" x14ac:dyDescent="0.3">
      <c r="G513" s="14" cm="1">
        <f t="array" ref="G513">IFERROR(_FV(_xldudf_EVEONLINE_TYPE(_FV(_FV(A513,"type"),"id")),"Adjusted Price",TRUE),0)</f>
        <v>0</v>
      </c>
      <c r="H513" s="14">
        <f t="shared" si="7"/>
        <v>0</v>
      </c>
    </row>
    <row r="514" spans="7:8" x14ac:dyDescent="0.3">
      <c r="G514" s="14" cm="1">
        <f t="array" ref="G514">IFERROR(_FV(_xldudf_EVEONLINE_TYPE(_FV(_FV(A514,"type"),"id")),"Adjusted Price",TRUE),0)</f>
        <v>0</v>
      </c>
      <c r="H514" s="14">
        <f t="shared" si="7"/>
        <v>0</v>
      </c>
    </row>
    <row r="515" spans="7:8" x14ac:dyDescent="0.3">
      <c r="G515" s="14" cm="1">
        <f t="array" ref="G515">IFERROR(_FV(_xldudf_EVEONLINE_TYPE(_FV(_FV(A515,"type"),"id")),"Adjusted Price",TRUE),0)</f>
        <v>0</v>
      </c>
      <c r="H515" s="14">
        <f t="shared" si="7"/>
        <v>0</v>
      </c>
    </row>
    <row r="516" spans="7:8" x14ac:dyDescent="0.3">
      <c r="G516" s="14" cm="1">
        <f t="array" ref="G516">IFERROR(_FV(_xldudf_EVEONLINE_TYPE(_FV(_FV(A516,"type"),"id")),"Adjusted Price",TRUE),0)</f>
        <v>0</v>
      </c>
      <c r="H516" s="14">
        <f t="shared" ref="H516:H579" si="8">G516*F516</f>
        <v>0</v>
      </c>
    </row>
    <row r="517" spans="7:8" x14ac:dyDescent="0.3">
      <c r="G517" s="14" cm="1">
        <f t="array" ref="G517">IFERROR(_FV(_xldudf_EVEONLINE_TYPE(_FV(_FV(A517,"type"),"id")),"Adjusted Price",TRUE),0)</f>
        <v>0</v>
      </c>
      <c r="H517" s="14">
        <f t="shared" si="8"/>
        <v>0</v>
      </c>
    </row>
    <row r="518" spans="7:8" x14ac:dyDescent="0.3">
      <c r="G518" s="14" cm="1">
        <f t="array" ref="G518">IFERROR(_FV(_xldudf_EVEONLINE_TYPE(_FV(_FV(A518,"type"),"id")),"Adjusted Price",TRUE),0)</f>
        <v>0</v>
      </c>
      <c r="H518" s="14">
        <f t="shared" si="8"/>
        <v>0</v>
      </c>
    </row>
    <row r="519" spans="7:8" x14ac:dyDescent="0.3">
      <c r="G519" s="14" cm="1">
        <f t="array" ref="G519">IFERROR(_FV(_xldudf_EVEONLINE_TYPE(_FV(_FV(A519,"type"),"id")),"Adjusted Price",TRUE),0)</f>
        <v>0</v>
      </c>
      <c r="H519" s="14">
        <f t="shared" si="8"/>
        <v>0</v>
      </c>
    </row>
    <row r="520" spans="7:8" x14ac:dyDescent="0.3">
      <c r="G520" s="14" cm="1">
        <f t="array" ref="G520">IFERROR(_FV(_xldudf_EVEONLINE_TYPE(_FV(_FV(A520,"type"),"id")),"Adjusted Price",TRUE),0)</f>
        <v>0</v>
      </c>
      <c r="H520" s="14">
        <f t="shared" si="8"/>
        <v>0</v>
      </c>
    </row>
    <row r="521" spans="7:8" x14ac:dyDescent="0.3">
      <c r="G521" s="14" cm="1">
        <f t="array" ref="G521">IFERROR(_FV(_xldudf_EVEONLINE_TYPE(_FV(_FV(A521,"type"),"id")),"Adjusted Price",TRUE),0)</f>
        <v>0</v>
      </c>
      <c r="H521" s="14">
        <f t="shared" si="8"/>
        <v>0</v>
      </c>
    </row>
    <row r="522" spans="7:8" x14ac:dyDescent="0.3">
      <c r="G522" s="14" cm="1">
        <f t="array" ref="G522">IFERROR(_FV(_xldudf_EVEONLINE_TYPE(_FV(_FV(A522,"type"),"id")),"Adjusted Price",TRUE),0)</f>
        <v>0</v>
      </c>
      <c r="H522" s="14">
        <f t="shared" si="8"/>
        <v>0</v>
      </c>
    </row>
    <row r="523" spans="7:8" x14ac:dyDescent="0.3">
      <c r="G523" s="14" cm="1">
        <f t="array" ref="G523">IFERROR(_FV(_xldudf_EVEONLINE_TYPE(_FV(_FV(A523,"type"),"id")),"Adjusted Price",TRUE),0)</f>
        <v>0</v>
      </c>
      <c r="H523" s="14">
        <f t="shared" si="8"/>
        <v>0</v>
      </c>
    </row>
    <row r="524" spans="7:8" x14ac:dyDescent="0.3">
      <c r="G524" s="14" cm="1">
        <f t="array" ref="G524">IFERROR(_FV(_xldudf_EVEONLINE_TYPE(_FV(_FV(A524,"type"),"id")),"Adjusted Price",TRUE),0)</f>
        <v>0</v>
      </c>
      <c r="H524" s="14">
        <f t="shared" si="8"/>
        <v>0</v>
      </c>
    </row>
    <row r="525" spans="7:8" x14ac:dyDescent="0.3">
      <c r="G525" s="14" cm="1">
        <f t="array" ref="G525">IFERROR(_FV(_xldudf_EVEONLINE_TYPE(_FV(_FV(A525,"type"),"id")),"Adjusted Price",TRUE),0)</f>
        <v>0</v>
      </c>
      <c r="H525" s="14">
        <f t="shared" si="8"/>
        <v>0</v>
      </c>
    </row>
    <row r="526" spans="7:8" x14ac:dyDescent="0.3">
      <c r="G526" s="14" cm="1">
        <f t="array" ref="G526">IFERROR(_FV(_xldudf_EVEONLINE_TYPE(_FV(_FV(A526,"type"),"id")),"Adjusted Price",TRUE),0)</f>
        <v>0</v>
      </c>
      <c r="H526" s="14">
        <f t="shared" si="8"/>
        <v>0</v>
      </c>
    </row>
    <row r="527" spans="7:8" x14ac:dyDescent="0.3">
      <c r="G527" s="14" cm="1">
        <f t="array" ref="G527">IFERROR(_FV(_xldudf_EVEONLINE_TYPE(_FV(_FV(A527,"type"),"id")),"Adjusted Price",TRUE),0)</f>
        <v>0</v>
      </c>
      <c r="H527" s="14">
        <f t="shared" si="8"/>
        <v>0</v>
      </c>
    </row>
    <row r="528" spans="7:8" x14ac:dyDescent="0.3">
      <c r="G528" s="14" cm="1">
        <f t="array" ref="G528">IFERROR(_FV(_xldudf_EVEONLINE_TYPE(_FV(_FV(A528,"type"),"id")),"Adjusted Price",TRUE),0)</f>
        <v>0</v>
      </c>
      <c r="H528" s="14">
        <f t="shared" si="8"/>
        <v>0</v>
      </c>
    </row>
    <row r="529" spans="7:8" x14ac:dyDescent="0.3">
      <c r="G529" s="14" cm="1">
        <f t="array" ref="G529">IFERROR(_FV(_xldudf_EVEONLINE_TYPE(_FV(_FV(A529,"type"),"id")),"Adjusted Price",TRUE),0)</f>
        <v>0</v>
      </c>
      <c r="H529" s="14">
        <f t="shared" si="8"/>
        <v>0</v>
      </c>
    </row>
    <row r="530" spans="7:8" x14ac:dyDescent="0.3">
      <c r="G530" s="14" cm="1">
        <f t="array" ref="G530">IFERROR(_FV(_xldudf_EVEONLINE_TYPE(_FV(_FV(A530,"type"),"id")),"Adjusted Price",TRUE),0)</f>
        <v>0</v>
      </c>
      <c r="H530" s="14">
        <f t="shared" si="8"/>
        <v>0</v>
      </c>
    </row>
    <row r="531" spans="7:8" x14ac:dyDescent="0.3">
      <c r="G531" s="14" cm="1">
        <f t="array" ref="G531">IFERROR(_FV(_xldudf_EVEONLINE_TYPE(_FV(_FV(A531,"type"),"id")),"Adjusted Price",TRUE),0)</f>
        <v>0</v>
      </c>
      <c r="H531" s="14">
        <f t="shared" si="8"/>
        <v>0</v>
      </c>
    </row>
    <row r="532" spans="7:8" x14ac:dyDescent="0.3">
      <c r="G532" s="14" cm="1">
        <f t="array" ref="G532">IFERROR(_FV(_xldudf_EVEONLINE_TYPE(_FV(_FV(A532,"type"),"id")),"Adjusted Price",TRUE),0)</f>
        <v>0</v>
      </c>
      <c r="H532" s="14">
        <f t="shared" si="8"/>
        <v>0</v>
      </c>
    </row>
    <row r="533" spans="7:8" x14ac:dyDescent="0.3">
      <c r="G533" s="14" cm="1">
        <f t="array" ref="G533">IFERROR(_FV(_xldudf_EVEONLINE_TYPE(_FV(_FV(A533,"type"),"id")),"Adjusted Price",TRUE),0)</f>
        <v>0</v>
      </c>
      <c r="H533" s="14">
        <f t="shared" si="8"/>
        <v>0</v>
      </c>
    </row>
    <row r="534" spans="7:8" x14ac:dyDescent="0.3">
      <c r="G534" s="14" cm="1">
        <f t="array" ref="G534">IFERROR(_FV(_xldudf_EVEONLINE_TYPE(_FV(_FV(A534,"type"),"id")),"Adjusted Price",TRUE),0)</f>
        <v>0</v>
      </c>
      <c r="H534" s="14">
        <f t="shared" si="8"/>
        <v>0</v>
      </c>
    </row>
    <row r="535" spans="7:8" x14ac:dyDescent="0.3">
      <c r="G535" s="14" cm="1">
        <f t="array" ref="G535">IFERROR(_FV(_xldudf_EVEONLINE_TYPE(_FV(_FV(A535,"type"),"id")),"Adjusted Price",TRUE),0)</f>
        <v>0</v>
      </c>
      <c r="H535" s="14">
        <f t="shared" si="8"/>
        <v>0</v>
      </c>
    </row>
    <row r="536" spans="7:8" x14ac:dyDescent="0.3">
      <c r="G536" s="14" cm="1">
        <f t="array" ref="G536">IFERROR(_FV(_xldudf_EVEONLINE_TYPE(_FV(_FV(A536,"type"),"id")),"Adjusted Price",TRUE),0)</f>
        <v>0</v>
      </c>
      <c r="H536" s="14">
        <f t="shared" si="8"/>
        <v>0</v>
      </c>
    </row>
    <row r="537" spans="7:8" x14ac:dyDescent="0.3">
      <c r="G537" s="14" cm="1">
        <f t="array" ref="G537">IFERROR(_FV(_xldudf_EVEONLINE_TYPE(_FV(_FV(A537,"type"),"id")),"Adjusted Price",TRUE),0)</f>
        <v>0</v>
      </c>
      <c r="H537" s="14">
        <f t="shared" si="8"/>
        <v>0</v>
      </c>
    </row>
    <row r="538" spans="7:8" x14ac:dyDescent="0.3">
      <c r="G538" s="14" cm="1">
        <f t="array" ref="G538">IFERROR(_FV(_xldudf_EVEONLINE_TYPE(_FV(_FV(A538,"type"),"id")),"Adjusted Price",TRUE),0)</f>
        <v>0</v>
      </c>
      <c r="H538" s="14">
        <f t="shared" si="8"/>
        <v>0</v>
      </c>
    </row>
    <row r="539" spans="7:8" x14ac:dyDescent="0.3">
      <c r="G539" s="14" cm="1">
        <f t="array" ref="G539">IFERROR(_FV(_xldudf_EVEONLINE_TYPE(_FV(_FV(A539,"type"),"id")),"Adjusted Price",TRUE),0)</f>
        <v>0</v>
      </c>
      <c r="H539" s="14">
        <f t="shared" si="8"/>
        <v>0</v>
      </c>
    </row>
    <row r="540" spans="7:8" x14ac:dyDescent="0.3">
      <c r="G540" s="14" cm="1">
        <f t="array" ref="G540">IFERROR(_FV(_xldudf_EVEONLINE_TYPE(_FV(_FV(A540,"type"),"id")),"Adjusted Price",TRUE),0)</f>
        <v>0</v>
      </c>
      <c r="H540" s="14">
        <f t="shared" si="8"/>
        <v>0</v>
      </c>
    </row>
    <row r="541" spans="7:8" x14ac:dyDescent="0.3">
      <c r="G541" s="14" cm="1">
        <f t="array" ref="G541">IFERROR(_FV(_xldudf_EVEONLINE_TYPE(_FV(_FV(A541,"type"),"id")),"Adjusted Price",TRUE),0)</f>
        <v>0</v>
      </c>
      <c r="H541" s="14">
        <f t="shared" si="8"/>
        <v>0</v>
      </c>
    </row>
    <row r="542" spans="7:8" x14ac:dyDescent="0.3">
      <c r="G542" s="14" cm="1">
        <f t="array" ref="G542">IFERROR(_FV(_xldudf_EVEONLINE_TYPE(_FV(_FV(A542,"type"),"id")),"Adjusted Price",TRUE),0)</f>
        <v>0</v>
      </c>
      <c r="H542" s="14">
        <f t="shared" si="8"/>
        <v>0</v>
      </c>
    </row>
    <row r="543" spans="7:8" x14ac:dyDescent="0.3">
      <c r="G543" s="14" cm="1">
        <f t="array" ref="G543">IFERROR(_FV(_xldudf_EVEONLINE_TYPE(_FV(_FV(A543,"type"),"id")),"Adjusted Price",TRUE),0)</f>
        <v>0</v>
      </c>
      <c r="H543" s="14">
        <f t="shared" si="8"/>
        <v>0</v>
      </c>
    </row>
    <row r="544" spans="7:8" x14ac:dyDescent="0.3">
      <c r="G544" s="14" cm="1">
        <f t="array" ref="G544">IFERROR(_FV(_xldudf_EVEONLINE_TYPE(_FV(_FV(A544,"type"),"id")),"Adjusted Price",TRUE),0)</f>
        <v>0</v>
      </c>
      <c r="H544" s="14">
        <f t="shared" si="8"/>
        <v>0</v>
      </c>
    </row>
    <row r="545" spans="7:8" x14ac:dyDescent="0.3">
      <c r="G545" s="14" cm="1">
        <f t="array" ref="G545">IFERROR(_FV(_xldudf_EVEONLINE_TYPE(_FV(_FV(A545,"type"),"id")),"Adjusted Price",TRUE),0)</f>
        <v>0</v>
      </c>
      <c r="H545" s="14">
        <f t="shared" si="8"/>
        <v>0</v>
      </c>
    </row>
    <row r="546" spans="7:8" x14ac:dyDescent="0.3">
      <c r="G546" s="14" cm="1">
        <f t="array" ref="G546">IFERROR(_FV(_xldudf_EVEONLINE_TYPE(_FV(_FV(A546,"type"),"id")),"Adjusted Price",TRUE),0)</f>
        <v>0</v>
      </c>
      <c r="H546" s="14">
        <f t="shared" si="8"/>
        <v>0</v>
      </c>
    </row>
    <row r="547" spans="7:8" x14ac:dyDescent="0.3">
      <c r="G547" s="14" cm="1">
        <f t="array" ref="G547">IFERROR(_FV(_xldudf_EVEONLINE_TYPE(_FV(_FV(A547,"type"),"id")),"Adjusted Price",TRUE),0)</f>
        <v>0</v>
      </c>
      <c r="H547" s="14">
        <f t="shared" si="8"/>
        <v>0</v>
      </c>
    </row>
    <row r="548" spans="7:8" x14ac:dyDescent="0.3">
      <c r="G548" s="14" cm="1">
        <f t="array" ref="G548">IFERROR(_FV(_xldudf_EVEONLINE_TYPE(_FV(_FV(A548,"type"),"id")),"Adjusted Price",TRUE),0)</f>
        <v>0</v>
      </c>
      <c r="H548" s="14">
        <f t="shared" si="8"/>
        <v>0</v>
      </c>
    </row>
    <row r="549" spans="7:8" x14ac:dyDescent="0.3">
      <c r="G549" s="14" cm="1">
        <f t="array" ref="G549">IFERROR(_FV(_xldudf_EVEONLINE_TYPE(_FV(_FV(A549,"type"),"id")),"Adjusted Price",TRUE),0)</f>
        <v>0</v>
      </c>
      <c r="H549" s="14">
        <f t="shared" si="8"/>
        <v>0</v>
      </c>
    </row>
    <row r="550" spans="7:8" x14ac:dyDescent="0.3">
      <c r="G550" s="14" cm="1">
        <f t="array" ref="G550">IFERROR(_FV(_xldudf_EVEONLINE_TYPE(_FV(_FV(A550,"type"),"id")),"Adjusted Price",TRUE),0)</f>
        <v>0</v>
      </c>
      <c r="H550" s="14">
        <f t="shared" si="8"/>
        <v>0</v>
      </c>
    </row>
    <row r="551" spans="7:8" x14ac:dyDescent="0.3">
      <c r="G551" s="14" cm="1">
        <f t="array" ref="G551">IFERROR(_FV(_xldudf_EVEONLINE_TYPE(_FV(_FV(A551,"type"),"id")),"Adjusted Price",TRUE),0)</f>
        <v>0</v>
      </c>
      <c r="H551" s="14">
        <f t="shared" si="8"/>
        <v>0</v>
      </c>
    </row>
    <row r="552" spans="7:8" x14ac:dyDescent="0.3">
      <c r="G552" s="14" cm="1">
        <f t="array" ref="G552">IFERROR(_FV(_xldudf_EVEONLINE_TYPE(_FV(_FV(A552,"type"),"id")),"Adjusted Price",TRUE),0)</f>
        <v>0</v>
      </c>
      <c r="H552" s="14">
        <f t="shared" si="8"/>
        <v>0</v>
      </c>
    </row>
    <row r="553" spans="7:8" x14ac:dyDescent="0.3">
      <c r="G553" s="14" cm="1">
        <f t="array" ref="G553">IFERROR(_FV(_xldudf_EVEONLINE_TYPE(_FV(_FV(A553,"type"),"id")),"Adjusted Price",TRUE),0)</f>
        <v>0</v>
      </c>
      <c r="H553" s="14">
        <f t="shared" si="8"/>
        <v>0</v>
      </c>
    </row>
    <row r="554" spans="7:8" x14ac:dyDescent="0.3">
      <c r="G554" s="14" cm="1">
        <f t="array" ref="G554">IFERROR(_FV(_xldudf_EVEONLINE_TYPE(_FV(_FV(A554,"type"),"id")),"Adjusted Price",TRUE),0)</f>
        <v>0</v>
      </c>
      <c r="H554" s="14">
        <f t="shared" si="8"/>
        <v>0</v>
      </c>
    </row>
    <row r="555" spans="7:8" x14ac:dyDescent="0.3">
      <c r="G555" s="14" cm="1">
        <f t="array" ref="G555">IFERROR(_FV(_xldudf_EVEONLINE_TYPE(_FV(_FV(A555,"type"),"id")),"Adjusted Price",TRUE),0)</f>
        <v>0</v>
      </c>
      <c r="H555" s="14">
        <f t="shared" si="8"/>
        <v>0</v>
      </c>
    </row>
    <row r="556" spans="7:8" x14ac:dyDescent="0.3">
      <c r="G556" s="14" cm="1">
        <f t="array" ref="G556">IFERROR(_FV(_xldudf_EVEONLINE_TYPE(_FV(_FV(A556,"type"),"id")),"Adjusted Price",TRUE),0)</f>
        <v>0</v>
      </c>
      <c r="H556" s="14">
        <f t="shared" si="8"/>
        <v>0</v>
      </c>
    </row>
    <row r="557" spans="7:8" x14ac:dyDescent="0.3">
      <c r="G557" s="14" cm="1">
        <f t="array" ref="G557">IFERROR(_FV(_xldudf_EVEONLINE_TYPE(_FV(_FV(A557,"type"),"id")),"Adjusted Price",TRUE),0)</f>
        <v>0</v>
      </c>
      <c r="H557" s="14">
        <f t="shared" si="8"/>
        <v>0</v>
      </c>
    </row>
    <row r="558" spans="7:8" x14ac:dyDescent="0.3">
      <c r="G558" s="14" cm="1">
        <f t="array" ref="G558">IFERROR(_FV(_xldudf_EVEONLINE_TYPE(_FV(_FV(A558,"type"),"id")),"Adjusted Price",TRUE),0)</f>
        <v>0</v>
      </c>
      <c r="H558" s="14">
        <f t="shared" si="8"/>
        <v>0</v>
      </c>
    </row>
    <row r="559" spans="7:8" x14ac:dyDescent="0.3">
      <c r="G559" s="14" cm="1">
        <f t="array" ref="G559">IFERROR(_FV(_xldudf_EVEONLINE_TYPE(_FV(_FV(A559,"type"),"id")),"Adjusted Price",TRUE),0)</f>
        <v>0</v>
      </c>
      <c r="H559" s="14">
        <f t="shared" si="8"/>
        <v>0</v>
      </c>
    </row>
    <row r="560" spans="7:8" x14ac:dyDescent="0.3">
      <c r="G560" s="14" cm="1">
        <f t="array" ref="G560">IFERROR(_FV(_xldudf_EVEONLINE_TYPE(_FV(_FV(A560,"type"),"id")),"Adjusted Price",TRUE),0)</f>
        <v>0</v>
      </c>
      <c r="H560" s="14">
        <f t="shared" si="8"/>
        <v>0</v>
      </c>
    </row>
    <row r="561" spans="7:8" x14ac:dyDescent="0.3">
      <c r="G561" s="14" cm="1">
        <f t="array" ref="G561">IFERROR(_FV(_xldudf_EVEONLINE_TYPE(_FV(_FV(A561,"type"),"id")),"Adjusted Price",TRUE),0)</f>
        <v>0</v>
      </c>
      <c r="H561" s="14">
        <f t="shared" si="8"/>
        <v>0</v>
      </c>
    </row>
    <row r="562" spans="7:8" x14ac:dyDescent="0.3">
      <c r="G562" s="14" cm="1">
        <f t="array" ref="G562">IFERROR(_FV(_xldudf_EVEONLINE_TYPE(_FV(_FV(A562,"type"),"id")),"Adjusted Price",TRUE),0)</f>
        <v>0</v>
      </c>
      <c r="H562" s="14">
        <f t="shared" si="8"/>
        <v>0</v>
      </c>
    </row>
    <row r="563" spans="7:8" x14ac:dyDescent="0.3">
      <c r="G563" s="14" cm="1">
        <f t="array" ref="G563">IFERROR(_FV(_xldudf_EVEONLINE_TYPE(_FV(_FV(A563,"type"),"id")),"Adjusted Price",TRUE),0)</f>
        <v>0</v>
      </c>
      <c r="H563" s="14">
        <f t="shared" si="8"/>
        <v>0</v>
      </c>
    </row>
    <row r="564" spans="7:8" x14ac:dyDescent="0.3">
      <c r="G564" s="14" cm="1">
        <f t="array" ref="G564">IFERROR(_FV(_xldudf_EVEONLINE_TYPE(_FV(_FV(A564,"type"),"id")),"Adjusted Price",TRUE),0)</f>
        <v>0</v>
      </c>
      <c r="H564" s="14">
        <f t="shared" si="8"/>
        <v>0</v>
      </c>
    </row>
    <row r="565" spans="7:8" x14ac:dyDescent="0.3">
      <c r="G565" s="14" cm="1">
        <f t="array" ref="G565">IFERROR(_FV(_xldudf_EVEONLINE_TYPE(_FV(_FV(A565,"type"),"id")),"Adjusted Price",TRUE),0)</f>
        <v>0</v>
      </c>
      <c r="H565" s="14">
        <f t="shared" si="8"/>
        <v>0</v>
      </c>
    </row>
    <row r="566" spans="7:8" x14ac:dyDescent="0.3">
      <c r="G566" s="14" cm="1">
        <f t="array" ref="G566">IFERROR(_FV(_xldudf_EVEONLINE_TYPE(_FV(_FV(A566,"type"),"id")),"Adjusted Price",TRUE),0)</f>
        <v>0</v>
      </c>
      <c r="H566" s="14">
        <f t="shared" si="8"/>
        <v>0</v>
      </c>
    </row>
    <row r="567" spans="7:8" x14ac:dyDescent="0.3">
      <c r="G567" s="14" cm="1">
        <f t="array" ref="G567">IFERROR(_FV(_xldudf_EVEONLINE_TYPE(_FV(_FV(A567,"type"),"id")),"Adjusted Price",TRUE),0)</f>
        <v>0</v>
      </c>
      <c r="H567" s="14">
        <f t="shared" si="8"/>
        <v>0</v>
      </c>
    </row>
    <row r="568" spans="7:8" x14ac:dyDescent="0.3">
      <c r="G568" s="14" cm="1">
        <f t="array" ref="G568">IFERROR(_FV(_xldudf_EVEONLINE_TYPE(_FV(_FV(A568,"type"),"id")),"Adjusted Price",TRUE),0)</f>
        <v>0</v>
      </c>
      <c r="H568" s="14">
        <f t="shared" si="8"/>
        <v>0</v>
      </c>
    </row>
    <row r="569" spans="7:8" x14ac:dyDescent="0.3">
      <c r="G569" s="14" cm="1">
        <f t="array" ref="G569">IFERROR(_FV(_xldudf_EVEONLINE_TYPE(_FV(_FV(A569,"type"),"id")),"Adjusted Price",TRUE),0)</f>
        <v>0</v>
      </c>
      <c r="H569" s="14">
        <f t="shared" si="8"/>
        <v>0</v>
      </c>
    </row>
    <row r="570" spans="7:8" x14ac:dyDescent="0.3">
      <c r="G570" s="14" cm="1">
        <f t="array" ref="G570">IFERROR(_FV(_xldudf_EVEONLINE_TYPE(_FV(_FV(A570,"type"),"id")),"Adjusted Price",TRUE),0)</f>
        <v>0</v>
      </c>
      <c r="H570" s="14">
        <f t="shared" si="8"/>
        <v>0</v>
      </c>
    </row>
    <row r="571" spans="7:8" x14ac:dyDescent="0.3">
      <c r="G571" s="14" cm="1">
        <f t="array" ref="G571">IFERROR(_FV(_xldudf_EVEONLINE_TYPE(_FV(_FV(A571,"type"),"id")),"Adjusted Price",TRUE),0)</f>
        <v>0</v>
      </c>
      <c r="H571" s="14">
        <f t="shared" si="8"/>
        <v>0</v>
      </c>
    </row>
    <row r="572" spans="7:8" x14ac:dyDescent="0.3">
      <c r="G572" s="14" cm="1">
        <f t="array" ref="G572">IFERROR(_FV(_xldudf_EVEONLINE_TYPE(_FV(_FV(A572,"type"),"id")),"Adjusted Price",TRUE),0)</f>
        <v>0</v>
      </c>
      <c r="H572" s="14">
        <f t="shared" si="8"/>
        <v>0</v>
      </c>
    </row>
    <row r="573" spans="7:8" x14ac:dyDescent="0.3">
      <c r="G573" s="14" cm="1">
        <f t="array" ref="G573">IFERROR(_FV(_xldudf_EVEONLINE_TYPE(_FV(_FV(A573,"type"),"id")),"Adjusted Price",TRUE),0)</f>
        <v>0</v>
      </c>
      <c r="H573" s="14">
        <f t="shared" si="8"/>
        <v>0</v>
      </c>
    </row>
    <row r="574" spans="7:8" x14ac:dyDescent="0.3">
      <c r="G574" s="14" cm="1">
        <f t="array" ref="G574">IFERROR(_FV(_xldudf_EVEONLINE_TYPE(_FV(_FV(A574,"type"),"id")),"Adjusted Price",TRUE),0)</f>
        <v>0</v>
      </c>
      <c r="H574" s="14">
        <f t="shared" si="8"/>
        <v>0</v>
      </c>
    </row>
    <row r="575" spans="7:8" x14ac:dyDescent="0.3">
      <c r="G575" s="14" cm="1">
        <f t="array" ref="G575">IFERROR(_FV(_xldudf_EVEONLINE_TYPE(_FV(_FV(A575,"type"),"id")),"Adjusted Price",TRUE),0)</f>
        <v>0</v>
      </c>
      <c r="H575" s="14">
        <f t="shared" si="8"/>
        <v>0</v>
      </c>
    </row>
    <row r="576" spans="7:8" x14ac:dyDescent="0.3">
      <c r="G576" s="14" cm="1">
        <f t="array" ref="G576">IFERROR(_FV(_xldudf_EVEONLINE_TYPE(_FV(_FV(A576,"type"),"id")),"Adjusted Price",TRUE),0)</f>
        <v>0</v>
      </c>
      <c r="H576" s="14">
        <f t="shared" si="8"/>
        <v>0</v>
      </c>
    </row>
    <row r="577" spans="7:8" x14ac:dyDescent="0.3">
      <c r="G577" s="14" cm="1">
        <f t="array" ref="G577">IFERROR(_FV(_xldudf_EVEONLINE_TYPE(_FV(_FV(A577,"type"),"id")),"Adjusted Price",TRUE),0)</f>
        <v>0</v>
      </c>
      <c r="H577" s="14">
        <f t="shared" si="8"/>
        <v>0</v>
      </c>
    </row>
    <row r="578" spans="7:8" x14ac:dyDescent="0.3">
      <c r="G578" s="14" cm="1">
        <f t="array" ref="G578">IFERROR(_FV(_xldudf_EVEONLINE_TYPE(_FV(_FV(A578,"type"),"id")),"Adjusted Price",TRUE),0)</f>
        <v>0</v>
      </c>
      <c r="H578" s="14">
        <f t="shared" si="8"/>
        <v>0</v>
      </c>
    </row>
    <row r="579" spans="7:8" x14ac:dyDescent="0.3">
      <c r="G579" s="14" cm="1">
        <f t="array" ref="G579">IFERROR(_FV(_xldudf_EVEONLINE_TYPE(_FV(_FV(A579,"type"),"id")),"Adjusted Price",TRUE),0)</f>
        <v>0</v>
      </c>
      <c r="H579" s="14">
        <f t="shared" si="8"/>
        <v>0</v>
      </c>
    </row>
    <row r="580" spans="7:8" x14ac:dyDescent="0.3">
      <c r="G580" s="14" cm="1">
        <f t="array" ref="G580">IFERROR(_FV(_xldudf_EVEONLINE_TYPE(_FV(_FV(A580,"type"),"id")),"Adjusted Price",TRUE),0)</f>
        <v>0</v>
      </c>
      <c r="H580" s="14">
        <f t="shared" ref="H580:H643" si="9">G580*F580</f>
        <v>0</v>
      </c>
    </row>
    <row r="581" spans="7:8" x14ac:dyDescent="0.3">
      <c r="G581" s="14" cm="1">
        <f t="array" ref="G581">IFERROR(_FV(_xldudf_EVEONLINE_TYPE(_FV(_FV(A581,"type"),"id")),"Adjusted Price",TRUE),0)</f>
        <v>0</v>
      </c>
      <c r="H581" s="14">
        <f t="shared" si="9"/>
        <v>0</v>
      </c>
    </row>
    <row r="582" spans="7:8" x14ac:dyDescent="0.3">
      <c r="G582" s="14" cm="1">
        <f t="array" ref="G582">IFERROR(_FV(_xldudf_EVEONLINE_TYPE(_FV(_FV(A582,"type"),"id")),"Adjusted Price",TRUE),0)</f>
        <v>0</v>
      </c>
      <c r="H582" s="14">
        <f t="shared" si="9"/>
        <v>0</v>
      </c>
    </row>
    <row r="583" spans="7:8" x14ac:dyDescent="0.3">
      <c r="G583" s="14" cm="1">
        <f t="array" ref="G583">IFERROR(_FV(_xldudf_EVEONLINE_TYPE(_FV(_FV(A583,"type"),"id")),"Adjusted Price",TRUE),0)</f>
        <v>0</v>
      </c>
      <c r="H583" s="14">
        <f t="shared" si="9"/>
        <v>0</v>
      </c>
    </row>
    <row r="584" spans="7:8" x14ac:dyDescent="0.3">
      <c r="G584" s="14" cm="1">
        <f t="array" ref="G584">IFERROR(_FV(_xldudf_EVEONLINE_TYPE(_FV(_FV(A584,"type"),"id")),"Adjusted Price",TRUE),0)</f>
        <v>0</v>
      </c>
      <c r="H584" s="14">
        <f t="shared" si="9"/>
        <v>0</v>
      </c>
    </row>
    <row r="585" spans="7:8" x14ac:dyDescent="0.3">
      <c r="G585" s="14" cm="1">
        <f t="array" ref="G585">IFERROR(_FV(_xldudf_EVEONLINE_TYPE(_FV(_FV(A585,"type"),"id")),"Adjusted Price",TRUE),0)</f>
        <v>0</v>
      </c>
      <c r="H585" s="14">
        <f t="shared" si="9"/>
        <v>0</v>
      </c>
    </row>
    <row r="586" spans="7:8" x14ac:dyDescent="0.3">
      <c r="G586" s="14" cm="1">
        <f t="array" ref="G586">IFERROR(_FV(_xldudf_EVEONLINE_TYPE(_FV(_FV(A586,"type"),"id")),"Adjusted Price",TRUE),0)</f>
        <v>0</v>
      </c>
      <c r="H586" s="14">
        <f t="shared" si="9"/>
        <v>0</v>
      </c>
    </row>
    <row r="587" spans="7:8" x14ac:dyDescent="0.3">
      <c r="G587" s="14" cm="1">
        <f t="array" ref="G587">IFERROR(_FV(_xldudf_EVEONLINE_TYPE(_FV(_FV(A587,"type"),"id")),"Adjusted Price",TRUE),0)</f>
        <v>0</v>
      </c>
      <c r="H587" s="14">
        <f t="shared" si="9"/>
        <v>0</v>
      </c>
    </row>
    <row r="588" spans="7:8" x14ac:dyDescent="0.3">
      <c r="G588" s="14" cm="1">
        <f t="array" ref="G588">IFERROR(_FV(_xldudf_EVEONLINE_TYPE(_FV(_FV(A588,"type"),"id")),"Adjusted Price",TRUE),0)</f>
        <v>0</v>
      </c>
      <c r="H588" s="14">
        <f t="shared" si="9"/>
        <v>0</v>
      </c>
    </row>
    <row r="589" spans="7:8" x14ac:dyDescent="0.3">
      <c r="G589" s="14" cm="1">
        <f t="array" ref="G589">IFERROR(_FV(_xldudf_EVEONLINE_TYPE(_FV(_FV(A589,"type"),"id")),"Adjusted Price",TRUE),0)</f>
        <v>0</v>
      </c>
      <c r="H589" s="14">
        <f t="shared" si="9"/>
        <v>0</v>
      </c>
    </row>
    <row r="590" spans="7:8" x14ac:dyDescent="0.3">
      <c r="G590" s="14" cm="1">
        <f t="array" ref="G590">IFERROR(_FV(_xldudf_EVEONLINE_TYPE(_FV(_FV(A590,"type"),"id")),"Adjusted Price",TRUE),0)</f>
        <v>0</v>
      </c>
      <c r="H590" s="14">
        <f t="shared" si="9"/>
        <v>0</v>
      </c>
    </row>
    <row r="591" spans="7:8" x14ac:dyDescent="0.3">
      <c r="G591" s="14" cm="1">
        <f t="array" ref="G591">IFERROR(_FV(_xldudf_EVEONLINE_TYPE(_FV(_FV(A591,"type"),"id")),"Adjusted Price",TRUE),0)</f>
        <v>0</v>
      </c>
      <c r="H591" s="14">
        <f t="shared" si="9"/>
        <v>0</v>
      </c>
    </row>
    <row r="592" spans="7:8" x14ac:dyDescent="0.3">
      <c r="G592" s="14" cm="1">
        <f t="array" ref="G592">IFERROR(_FV(_xldudf_EVEONLINE_TYPE(_FV(_FV(A592,"type"),"id")),"Adjusted Price",TRUE),0)</f>
        <v>0</v>
      </c>
      <c r="H592" s="14">
        <f t="shared" si="9"/>
        <v>0</v>
      </c>
    </row>
    <row r="593" spans="7:8" x14ac:dyDescent="0.3">
      <c r="G593" s="14" cm="1">
        <f t="array" ref="G593">IFERROR(_FV(_xldudf_EVEONLINE_TYPE(_FV(_FV(A593,"type"),"id")),"Adjusted Price",TRUE),0)</f>
        <v>0</v>
      </c>
      <c r="H593" s="14">
        <f t="shared" si="9"/>
        <v>0</v>
      </c>
    </row>
    <row r="594" spans="7:8" x14ac:dyDescent="0.3">
      <c r="G594" s="14" cm="1">
        <f t="array" ref="G594">IFERROR(_FV(_xldudf_EVEONLINE_TYPE(_FV(_FV(A594,"type"),"id")),"Adjusted Price",TRUE),0)</f>
        <v>0</v>
      </c>
      <c r="H594" s="14">
        <f t="shared" si="9"/>
        <v>0</v>
      </c>
    </row>
    <row r="595" spans="7:8" x14ac:dyDescent="0.3">
      <c r="G595" s="14" cm="1">
        <f t="array" ref="G595">IFERROR(_FV(_xldudf_EVEONLINE_TYPE(_FV(_FV(A595,"type"),"id")),"Adjusted Price",TRUE),0)</f>
        <v>0</v>
      </c>
      <c r="H595" s="14">
        <f t="shared" si="9"/>
        <v>0</v>
      </c>
    </row>
    <row r="596" spans="7:8" x14ac:dyDescent="0.3">
      <c r="G596" s="14" cm="1">
        <f t="array" ref="G596">IFERROR(_FV(_xldudf_EVEONLINE_TYPE(_FV(_FV(A596,"type"),"id")),"Adjusted Price",TRUE),0)</f>
        <v>0</v>
      </c>
      <c r="H596" s="14">
        <f t="shared" si="9"/>
        <v>0</v>
      </c>
    </row>
    <row r="597" spans="7:8" x14ac:dyDescent="0.3">
      <c r="G597" s="14" cm="1">
        <f t="array" ref="G597">IFERROR(_FV(_xldudf_EVEONLINE_TYPE(_FV(_FV(A597,"type"),"id")),"Adjusted Price",TRUE),0)</f>
        <v>0</v>
      </c>
      <c r="H597" s="14">
        <f t="shared" si="9"/>
        <v>0</v>
      </c>
    </row>
    <row r="598" spans="7:8" x14ac:dyDescent="0.3">
      <c r="G598" s="14" cm="1">
        <f t="array" ref="G598">IFERROR(_FV(_xldudf_EVEONLINE_TYPE(_FV(_FV(A598,"type"),"id")),"Adjusted Price",TRUE),0)</f>
        <v>0</v>
      </c>
      <c r="H598" s="14">
        <f t="shared" si="9"/>
        <v>0</v>
      </c>
    </row>
    <row r="599" spans="7:8" x14ac:dyDescent="0.3">
      <c r="G599" s="14" cm="1">
        <f t="array" ref="G599">IFERROR(_FV(_xldudf_EVEONLINE_TYPE(_FV(_FV(A599,"type"),"id")),"Adjusted Price",TRUE),0)</f>
        <v>0</v>
      </c>
      <c r="H599" s="14">
        <f t="shared" si="9"/>
        <v>0</v>
      </c>
    </row>
    <row r="600" spans="7:8" x14ac:dyDescent="0.3">
      <c r="G600" s="14" cm="1">
        <f t="array" ref="G600">IFERROR(_FV(_xldudf_EVEONLINE_TYPE(_FV(_FV(A600,"type"),"id")),"Adjusted Price",TRUE),0)</f>
        <v>0</v>
      </c>
      <c r="H600" s="14">
        <f t="shared" si="9"/>
        <v>0</v>
      </c>
    </row>
    <row r="601" spans="7:8" x14ac:dyDescent="0.3">
      <c r="G601" s="14" cm="1">
        <f t="array" ref="G601">IFERROR(_FV(_xldudf_EVEONLINE_TYPE(_FV(_FV(A601,"type"),"id")),"Adjusted Price",TRUE),0)</f>
        <v>0</v>
      </c>
      <c r="H601" s="14">
        <f t="shared" si="9"/>
        <v>0</v>
      </c>
    </row>
    <row r="602" spans="7:8" x14ac:dyDescent="0.3">
      <c r="G602" s="14" cm="1">
        <f t="array" ref="G602">IFERROR(_FV(_xldudf_EVEONLINE_TYPE(_FV(_FV(A602,"type"),"id")),"Adjusted Price",TRUE),0)</f>
        <v>0</v>
      </c>
      <c r="H602" s="14">
        <f t="shared" si="9"/>
        <v>0</v>
      </c>
    </row>
    <row r="603" spans="7:8" x14ac:dyDescent="0.3">
      <c r="G603" s="14" cm="1">
        <f t="array" ref="G603">IFERROR(_FV(_xldudf_EVEONLINE_TYPE(_FV(_FV(A603,"type"),"id")),"Adjusted Price",TRUE),0)</f>
        <v>0</v>
      </c>
      <c r="H603" s="14">
        <f t="shared" si="9"/>
        <v>0</v>
      </c>
    </row>
    <row r="604" spans="7:8" x14ac:dyDescent="0.3">
      <c r="G604" s="14" cm="1">
        <f t="array" ref="G604">IFERROR(_FV(_xldudf_EVEONLINE_TYPE(_FV(_FV(A604,"type"),"id")),"Adjusted Price",TRUE),0)</f>
        <v>0</v>
      </c>
      <c r="H604" s="14">
        <f t="shared" si="9"/>
        <v>0</v>
      </c>
    </row>
    <row r="605" spans="7:8" x14ac:dyDescent="0.3">
      <c r="G605" s="14" cm="1">
        <f t="array" ref="G605">IFERROR(_FV(_xldudf_EVEONLINE_TYPE(_FV(_FV(A605,"type"),"id")),"Adjusted Price",TRUE),0)</f>
        <v>0</v>
      </c>
      <c r="H605" s="14">
        <f t="shared" si="9"/>
        <v>0</v>
      </c>
    </row>
    <row r="606" spans="7:8" x14ac:dyDescent="0.3">
      <c r="G606" s="14" cm="1">
        <f t="array" ref="G606">IFERROR(_FV(_xldudf_EVEONLINE_TYPE(_FV(_FV(A606,"type"),"id")),"Adjusted Price",TRUE),0)</f>
        <v>0</v>
      </c>
      <c r="H606" s="14">
        <f t="shared" si="9"/>
        <v>0</v>
      </c>
    </row>
    <row r="607" spans="7:8" x14ac:dyDescent="0.3">
      <c r="G607" s="14" cm="1">
        <f t="array" ref="G607">IFERROR(_FV(_xldudf_EVEONLINE_TYPE(_FV(_FV(A607,"type"),"id")),"Adjusted Price",TRUE),0)</f>
        <v>0</v>
      </c>
      <c r="H607" s="14">
        <f t="shared" si="9"/>
        <v>0</v>
      </c>
    </row>
    <row r="608" spans="7:8" x14ac:dyDescent="0.3">
      <c r="G608" s="14" cm="1">
        <f t="array" ref="G608">IFERROR(_FV(_xldudf_EVEONLINE_TYPE(_FV(_FV(A608,"type"),"id")),"Adjusted Price",TRUE),0)</f>
        <v>0</v>
      </c>
      <c r="H608" s="14">
        <f t="shared" si="9"/>
        <v>0</v>
      </c>
    </row>
    <row r="609" spans="7:8" x14ac:dyDescent="0.3">
      <c r="G609" s="14" cm="1">
        <f t="array" ref="G609">IFERROR(_FV(_xldudf_EVEONLINE_TYPE(_FV(_FV(A609,"type"),"id")),"Adjusted Price",TRUE),0)</f>
        <v>0</v>
      </c>
      <c r="H609" s="14">
        <f t="shared" si="9"/>
        <v>0</v>
      </c>
    </row>
    <row r="610" spans="7:8" x14ac:dyDescent="0.3">
      <c r="G610" s="14" cm="1">
        <f t="array" ref="G610">IFERROR(_FV(_xldudf_EVEONLINE_TYPE(_FV(_FV(A610,"type"),"id")),"Adjusted Price",TRUE),0)</f>
        <v>0</v>
      </c>
      <c r="H610" s="14">
        <f t="shared" si="9"/>
        <v>0</v>
      </c>
    </row>
    <row r="611" spans="7:8" x14ac:dyDescent="0.3">
      <c r="G611" s="14" cm="1">
        <f t="array" ref="G611">IFERROR(_FV(_xldudf_EVEONLINE_TYPE(_FV(_FV(A611,"type"),"id")),"Adjusted Price",TRUE),0)</f>
        <v>0</v>
      </c>
      <c r="H611" s="14">
        <f t="shared" si="9"/>
        <v>0</v>
      </c>
    </row>
    <row r="612" spans="7:8" x14ac:dyDescent="0.3">
      <c r="G612" s="14" cm="1">
        <f t="array" ref="G612">IFERROR(_FV(_xldudf_EVEONLINE_TYPE(_FV(_FV(A612,"type"),"id")),"Adjusted Price",TRUE),0)</f>
        <v>0</v>
      </c>
      <c r="H612" s="14">
        <f t="shared" si="9"/>
        <v>0</v>
      </c>
    </row>
    <row r="613" spans="7:8" x14ac:dyDescent="0.3">
      <c r="G613" s="14" cm="1">
        <f t="array" ref="G613">IFERROR(_FV(_xldudf_EVEONLINE_TYPE(_FV(_FV(A613,"type"),"id")),"Adjusted Price",TRUE),0)</f>
        <v>0</v>
      </c>
      <c r="H613" s="14">
        <f t="shared" si="9"/>
        <v>0</v>
      </c>
    </row>
    <row r="614" spans="7:8" x14ac:dyDescent="0.3">
      <c r="G614" s="14" cm="1">
        <f t="array" ref="G614">IFERROR(_FV(_xldudf_EVEONLINE_TYPE(_FV(_FV(A614,"type"),"id")),"Adjusted Price",TRUE),0)</f>
        <v>0</v>
      </c>
      <c r="H614" s="14">
        <f t="shared" si="9"/>
        <v>0</v>
      </c>
    </row>
    <row r="615" spans="7:8" x14ac:dyDescent="0.3">
      <c r="G615" s="14" cm="1">
        <f t="array" ref="G615">IFERROR(_FV(_xldudf_EVEONLINE_TYPE(_FV(_FV(A615,"type"),"id")),"Adjusted Price",TRUE),0)</f>
        <v>0</v>
      </c>
      <c r="H615" s="14">
        <f t="shared" si="9"/>
        <v>0</v>
      </c>
    </row>
    <row r="616" spans="7:8" x14ac:dyDescent="0.3">
      <c r="G616" s="14" cm="1">
        <f t="array" ref="G616">IFERROR(_FV(_xldudf_EVEONLINE_TYPE(_FV(_FV(A616,"type"),"id")),"Adjusted Price",TRUE),0)</f>
        <v>0</v>
      </c>
      <c r="H616" s="14">
        <f t="shared" si="9"/>
        <v>0</v>
      </c>
    </row>
    <row r="617" spans="7:8" x14ac:dyDescent="0.3">
      <c r="G617" s="14" cm="1">
        <f t="array" ref="G617">IFERROR(_FV(_xldudf_EVEONLINE_TYPE(_FV(_FV(A617,"type"),"id")),"Adjusted Price",TRUE),0)</f>
        <v>0</v>
      </c>
      <c r="H617" s="14">
        <f t="shared" si="9"/>
        <v>0</v>
      </c>
    </row>
    <row r="618" spans="7:8" x14ac:dyDescent="0.3">
      <c r="G618" s="14" cm="1">
        <f t="array" ref="G618">IFERROR(_FV(_xldudf_EVEONLINE_TYPE(_FV(_FV(A618,"type"),"id")),"Adjusted Price",TRUE),0)</f>
        <v>0</v>
      </c>
      <c r="H618" s="14">
        <f t="shared" si="9"/>
        <v>0</v>
      </c>
    </row>
    <row r="619" spans="7:8" x14ac:dyDescent="0.3">
      <c r="G619" s="14" cm="1">
        <f t="array" ref="G619">IFERROR(_FV(_xldudf_EVEONLINE_TYPE(_FV(_FV(A619,"type"),"id")),"Adjusted Price",TRUE),0)</f>
        <v>0</v>
      </c>
      <c r="H619" s="14">
        <f t="shared" si="9"/>
        <v>0</v>
      </c>
    </row>
    <row r="620" spans="7:8" x14ac:dyDescent="0.3">
      <c r="G620" s="14" cm="1">
        <f t="array" ref="G620">IFERROR(_FV(_xldudf_EVEONLINE_TYPE(_FV(_FV(A620,"type"),"id")),"Adjusted Price",TRUE),0)</f>
        <v>0</v>
      </c>
      <c r="H620" s="14">
        <f t="shared" si="9"/>
        <v>0</v>
      </c>
    </row>
    <row r="621" spans="7:8" x14ac:dyDescent="0.3">
      <c r="G621" s="14" cm="1">
        <f t="array" ref="G621">IFERROR(_FV(_xldudf_EVEONLINE_TYPE(_FV(_FV(A621,"type"),"id")),"Adjusted Price",TRUE),0)</f>
        <v>0</v>
      </c>
      <c r="H621" s="14">
        <f t="shared" si="9"/>
        <v>0</v>
      </c>
    </row>
    <row r="622" spans="7:8" x14ac:dyDescent="0.3">
      <c r="G622" s="14" cm="1">
        <f t="array" ref="G622">IFERROR(_FV(_xldudf_EVEONLINE_TYPE(_FV(_FV(A622,"type"),"id")),"Adjusted Price",TRUE),0)</f>
        <v>0</v>
      </c>
      <c r="H622" s="14">
        <f t="shared" si="9"/>
        <v>0</v>
      </c>
    </row>
    <row r="623" spans="7:8" x14ac:dyDescent="0.3">
      <c r="G623" s="14" cm="1">
        <f t="array" ref="G623">IFERROR(_FV(_xldudf_EVEONLINE_TYPE(_FV(_FV(A623,"type"),"id")),"Adjusted Price",TRUE),0)</f>
        <v>0</v>
      </c>
      <c r="H623" s="14">
        <f t="shared" si="9"/>
        <v>0</v>
      </c>
    </row>
    <row r="624" spans="7:8" x14ac:dyDescent="0.3">
      <c r="G624" s="14" cm="1">
        <f t="array" ref="G624">IFERROR(_FV(_xldudf_EVEONLINE_TYPE(_FV(_FV(A624,"type"),"id")),"Adjusted Price",TRUE),0)</f>
        <v>0</v>
      </c>
      <c r="H624" s="14">
        <f t="shared" si="9"/>
        <v>0</v>
      </c>
    </row>
    <row r="625" spans="7:8" x14ac:dyDescent="0.3">
      <c r="G625" s="14" cm="1">
        <f t="array" ref="G625">IFERROR(_FV(_xldudf_EVEONLINE_TYPE(_FV(_FV(A625,"type"),"id")),"Adjusted Price",TRUE),0)</f>
        <v>0</v>
      </c>
      <c r="H625" s="14">
        <f t="shared" si="9"/>
        <v>0</v>
      </c>
    </row>
    <row r="626" spans="7:8" x14ac:dyDescent="0.3">
      <c r="G626" s="14" cm="1">
        <f t="array" ref="G626">IFERROR(_FV(_xldudf_EVEONLINE_TYPE(_FV(_FV(A626,"type"),"id")),"Adjusted Price",TRUE),0)</f>
        <v>0</v>
      </c>
      <c r="H626" s="14">
        <f t="shared" si="9"/>
        <v>0</v>
      </c>
    </row>
    <row r="627" spans="7:8" x14ac:dyDescent="0.3">
      <c r="G627" s="14" cm="1">
        <f t="array" ref="G627">IFERROR(_FV(_xldudf_EVEONLINE_TYPE(_FV(_FV(A627,"type"),"id")),"Adjusted Price",TRUE),0)</f>
        <v>0</v>
      </c>
      <c r="H627" s="14">
        <f t="shared" si="9"/>
        <v>0</v>
      </c>
    </row>
    <row r="628" spans="7:8" x14ac:dyDescent="0.3">
      <c r="G628" s="14" cm="1">
        <f t="array" ref="G628">IFERROR(_FV(_xldudf_EVEONLINE_TYPE(_FV(_FV(A628,"type"),"id")),"Adjusted Price",TRUE),0)</f>
        <v>0</v>
      </c>
      <c r="H628" s="14">
        <f t="shared" si="9"/>
        <v>0</v>
      </c>
    </row>
    <row r="629" spans="7:8" x14ac:dyDescent="0.3">
      <c r="G629" s="14" cm="1">
        <f t="array" ref="G629">IFERROR(_FV(_xldudf_EVEONLINE_TYPE(_FV(_FV(A629,"type"),"id")),"Adjusted Price",TRUE),0)</f>
        <v>0</v>
      </c>
      <c r="H629" s="14">
        <f t="shared" si="9"/>
        <v>0</v>
      </c>
    </row>
    <row r="630" spans="7:8" x14ac:dyDescent="0.3">
      <c r="G630" s="14" cm="1">
        <f t="array" ref="G630">IFERROR(_FV(_xldudf_EVEONLINE_TYPE(_FV(_FV(A630,"type"),"id")),"Adjusted Price",TRUE),0)</f>
        <v>0</v>
      </c>
      <c r="H630" s="14">
        <f t="shared" si="9"/>
        <v>0</v>
      </c>
    </row>
    <row r="631" spans="7:8" x14ac:dyDescent="0.3">
      <c r="G631" s="14" cm="1">
        <f t="array" ref="G631">IFERROR(_FV(_xldudf_EVEONLINE_TYPE(_FV(_FV(A631,"type"),"id")),"Adjusted Price",TRUE),0)</f>
        <v>0</v>
      </c>
      <c r="H631" s="14">
        <f t="shared" si="9"/>
        <v>0</v>
      </c>
    </row>
    <row r="632" spans="7:8" x14ac:dyDescent="0.3">
      <c r="G632" s="14" cm="1">
        <f t="array" ref="G632">IFERROR(_FV(_xldudf_EVEONLINE_TYPE(_FV(_FV(A632,"type"),"id")),"Adjusted Price",TRUE),0)</f>
        <v>0</v>
      </c>
      <c r="H632" s="14">
        <f t="shared" si="9"/>
        <v>0</v>
      </c>
    </row>
    <row r="633" spans="7:8" x14ac:dyDescent="0.3">
      <c r="G633" s="14" cm="1">
        <f t="array" ref="G633">IFERROR(_FV(_xldudf_EVEONLINE_TYPE(_FV(_FV(A633,"type"),"id")),"Adjusted Price",TRUE),0)</f>
        <v>0</v>
      </c>
      <c r="H633" s="14">
        <f t="shared" si="9"/>
        <v>0</v>
      </c>
    </row>
    <row r="634" spans="7:8" x14ac:dyDescent="0.3">
      <c r="G634" s="14" cm="1">
        <f t="array" ref="G634">IFERROR(_FV(_xldudf_EVEONLINE_TYPE(_FV(_FV(A634,"type"),"id")),"Adjusted Price",TRUE),0)</f>
        <v>0</v>
      </c>
      <c r="H634" s="14">
        <f t="shared" si="9"/>
        <v>0</v>
      </c>
    </row>
    <row r="635" spans="7:8" x14ac:dyDescent="0.3">
      <c r="G635" s="14" cm="1">
        <f t="array" ref="G635">IFERROR(_FV(_xldudf_EVEONLINE_TYPE(_FV(_FV(A635,"type"),"id")),"Adjusted Price",TRUE),0)</f>
        <v>0</v>
      </c>
      <c r="H635" s="14">
        <f t="shared" si="9"/>
        <v>0</v>
      </c>
    </row>
    <row r="636" spans="7:8" x14ac:dyDescent="0.3">
      <c r="G636" s="14" cm="1">
        <f t="array" ref="G636">IFERROR(_FV(_xldudf_EVEONLINE_TYPE(_FV(_FV(A636,"type"),"id")),"Adjusted Price",TRUE),0)</f>
        <v>0</v>
      </c>
      <c r="H636" s="14">
        <f t="shared" si="9"/>
        <v>0</v>
      </c>
    </row>
    <row r="637" spans="7:8" x14ac:dyDescent="0.3">
      <c r="G637" s="14" cm="1">
        <f t="array" ref="G637">IFERROR(_FV(_xldudf_EVEONLINE_TYPE(_FV(_FV(A637,"type"),"id")),"Adjusted Price",TRUE),0)</f>
        <v>0</v>
      </c>
      <c r="H637" s="14">
        <f t="shared" si="9"/>
        <v>0</v>
      </c>
    </row>
    <row r="638" spans="7:8" x14ac:dyDescent="0.3">
      <c r="G638" s="14" cm="1">
        <f t="array" ref="G638">IFERROR(_FV(_xldudf_EVEONLINE_TYPE(_FV(_FV(A638,"type"),"id")),"Adjusted Price",TRUE),0)</f>
        <v>0</v>
      </c>
      <c r="H638" s="14">
        <f t="shared" si="9"/>
        <v>0</v>
      </c>
    </row>
    <row r="639" spans="7:8" x14ac:dyDescent="0.3">
      <c r="G639" s="14" cm="1">
        <f t="array" ref="G639">IFERROR(_FV(_xldudf_EVEONLINE_TYPE(_FV(_FV(A639,"type"),"id")),"Adjusted Price",TRUE),0)</f>
        <v>0</v>
      </c>
      <c r="H639" s="14">
        <f t="shared" si="9"/>
        <v>0</v>
      </c>
    </row>
    <row r="640" spans="7:8" x14ac:dyDescent="0.3">
      <c r="G640" s="14" cm="1">
        <f t="array" ref="G640">IFERROR(_FV(_xldudf_EVEONLINE_TYPE(_FV(_FV(A640,"type"),"id")),"Adjusted Price",TRUE),0)</f>
        <v>0</v>
      </c>
      <c r="H640" s="14">
        <f t="shared" si="9"/>
        <v>0</v>
      </c>
    </row>
    <row r="641" spans="7:8" x14ac:dyDescent="0.3">
      <c r="G641" s="14" cm="1">
        <f t="array" ref="G641">IFERROR(_FV(_xldudf_EVEONLINE_TYPE(_FV(_FV(A641,"type"),"id")),"Adjusted Price",TRUE),0)</f>
        <v>0</v>
      </c>
      <c r="H641" s="14">
        <f t="shared" si="9"/>
        <v>0</v>
      </c>
    </row>
    <row r="642" spans="7:8" x14ac:dyDescent="0.3">
      <c r="G642" s="14" cm="1">
        <f t="array" ref="G642">IFERROR(_FV(_xldudf_EVEONLINE_TYPE(_FV(_FV(A642,"type"),"id")),"Adjusted Price",TRUE),0)</f>
        <v>0</v>
      </c>
      <c r="H642" s="14">
        <f t="shared" si="9"/>
        <v>0</v>
      </c>
    </row>
    <row r="643" spans="7:8" x14ac:dyDescent="0.3">
      <c r="G643" s="14" cm="1">
        <f t="array" ref="G643">IFERROR(_FV(_xldudf_EVEONLINE_TYPE(_FV(_FV(A643,"type"),"id")),"Adjusted Price",TRUE),0)</f>
        <v>0</v>
      </c>
      <c r="H643" s="14">
        <f t="shared" si="9"/>
        <v>0</v>
      </c>
    </row>
    <row r="644" spans="7:8" x14ac:dyDescent="0.3">
      <c r="G644" s="14" cm="1">
        <f t="array" ref="G644">IFERROR(_FV(_xldudf_EVEONLINE_TYPE(_FV(_FV(A644,"type"),"id")),"Adjusted Price",TRUE),0)</f>
        <v>0</v>
      </c>
      <c r="H644" s="14">
        <f t="shared" ref="H644:H707" si="10">G644*F644</f>
        <v>0</v>
      </c>
    </row>
    <row r="645" spans="7:8" x14ac:dyDescent="0.3">
      <c r="G645" s="14" cm="1">
        <f t="array" ref="G645">IFERROR(_FV(_xldudf_EVEONLINE_TYPE(_FV(_FV(A645,"type"),"id")),"Adjusted Price",TRUE),0)</f>
        <v>0</v>
      </c>
      <c r="H645" s="14">
        <f t="shared" si="10"/>
        <v>0</v>
      </c>
    </row>
    <row r="646" spans="7:8" x14ac:dyDescent="0.3">
      <c r="G646" s="14" cm="1">
        <f t="array" ref="G646">IFERROR(_FV(_xldudf_EVEONLINE_TYPE(_FV(_FV(A646,"type"),"id")),"Adjusted Price",TRUE),0)</f>
        <v>0</v>
      </c>
      <c r="H646" s="14">
        <f t="shared" si="10"/>
        <v>0</v>
      </c>
    </row>
    <row r="647" spans="7:8" x14ac:dyDescent="0.3">
      <c r="G647" s="14" cm="1">
        <f t="array" ref="G647">IFERROR(_FV(_xldudf_EVEONLINE_TYPE(_FV(_FV(A647,"type"),"id")),"Adjusted Price",TRUE),0)</f>
        <v>0</v>
      </c>
      <c r="H647" s="14">
        <f t="shared" si="10"/>
        <v>0</v>
      </c>
    </row>
    <row r="648" spans="7:8" x14ac:dyDescent="0.3">
      <c r="G648" s="14" cm="1">
        <f t="array" ref="G648">IFERROR(_FV(_xldudf_EVEONLINE_TYPE(_FV(_FV(A648,"type"),"id")),"Adjusted Price",TRUE),0)</f>
        <v>0</v>
      </c>
      <c r="H648" s="14">
        <f t="shared" si="10"/>
        <v>0</v>
      </c>
    </row>
    <row r="649" spans="7:8" x14ac:dyDescent="0.3">
      <c r="G649" s="14" cm="1">
        <f t="array" ref="G649">IFERROR(_FV(_xldudf_EVEONLINE_TYPE(_FV(_FV(A649,"type"),"id")),"Adjusted Price",TRUE),0)</f>
        <v>0</v>
      </c>
      <c r="H649" s="14">
        <f t="shared" si="10"/>
        <v>0</v>
      </c>
    </row>
    <row r="650" spans="7:8" x14ac:dyDescent="0.3">
      <c r="G650" s="14" cm="1">
        <f t="array" ref="G650">IFERROR(_FV(_xldudf_EVEONLINE_TYPE(_FV(_FV(A650,"type"),"id")),"Adjusted Price",TRUE),0)</f>
        <v>0</v>
      </c>
      <c r="H650" s="14">
        <f t="shared" si="10"/>
        <v>0</v>
      </c>
    </row>
    <row r="651" spans="7:8" x14ac:dyDescent="0.3">
      <c r="G651" s="14" cm="1">
        <f t="array" ref="G651">IFERROR(_FV(_xldudf_EVEONLINE_TYPE(_FV(_FV(A651,"type"),"id")),"Adjusted Price",TRUE),0)</f>
        <v>0</v>
      </c>
      <c r="H651" s="14">
        <f t="shared" si="10"/>
        <v>0</v>
      </c>
    </row>
    <row r="652" spans="7:8" x14ac:dyDescent="0.3">
      <c r="G652" s="14" cm="1">
        <f t="array" ref="G652">IFERROR(_FV(_xldudf_EVEONLINE_TYPE(_FV(_FV(A652,"type"),"id")),"Adjusted Price",TRUE),0)</f>
        <v>0</v>
      </c>
      <c r="H652" s="14">
        <f t="shared" si="10"/>
        <v>0</v>
      </c>
    </row>
    <row r="653" spans="7:8" x14ac:dyDescent="0.3">
      <c r="G653" s="14" cm="1">
        <f t="array" ref="G653">IFERROR(_FV(_xldudf_EVEONLINE_TYPE(_FV(_FV(A653,"type"),"id")),"Adjusted Price",TRUE),0)</f>
        <v>0</v>
      </c>
      <c r="H653" s="14">
        <f t="shared" si="10"/>
        <v>0</v>
      </c>
    </row>
    <row r="654" spans="7:8" x14ac:dyDescent="0.3">
      <c r="G654" s="14" cm="1">
        <f t="array" ref="G654">IFERROR(_FV(_xldudf_EVEONLINE_TYPE(_FV(_FV(A654,"type"),"id")),"Adjusted Price",TRUE),0)</f>
        <v>0</v>
      </c>
      <c r="H654" s="14">
        <f t="shared" si="10"/>
        <v>0</v>
      </c>
    </row>
    <row r="655" spans="7:8" x14ac:dyDescent="0.3">
      <c r="G655" s="14" cm="1">
        <f t="array" ref="G655">IFERROR(_FV(_xldudf_EVEONLINE_TYPE(_FV(_FV(A655,"type"),"id")),"Adjusted Price",TRUE),0)</f>
        <v>0</v>
      </c>
      <c r="H655" s="14">
        <f t="shared" si="10"/>
        <v>0</v>
      </c>
    </row>
    <row r="656" spans="7:8" x14ac:dyDescent="0.3">
      <c r="G656" s="14" cm="1">
        <f t="array" ref="G656">IFERROR(_FV(_xldudf_EVEONLINE_TYPE(_FV(_FV(A656,"type"),"id")),"Adjusted Price",TRUE),0)</f>
        <v>0</v>
      </c>
      <c r="H656" s="14">
        <f t="shared" si="10"/>
        <v>0</v>
      </c>
    </row>
    <row r="657" spans="7:8" x14ac:dyDescent="0.3">
      <c r="G657" s="14" cm="1">
        <f t="array" ref="G657">IFERROR(_FV(_xldudf_EVEONLINE_TYPE(_FV(_FV(A657,"type"),"id")),"Adjusted Price",TRUE),0)</f>
        <v>0</v>
      </c>
      <c r="H657" s="14">
        <f t="shared" si="10"/>
        <v>0</v>
      </c>
    </row>
    <row r="658" spans="7:8" x14ac:dyDescent="0.3">
      <c r="G658" s="14" cm="1">
        <f t="array" ref="G658">IFERROR(_FV(_xldudf_EVEONLINE_TYPE(_FV(_FV(A658,"type"),"id")),"Adjusted Price",TRUE),0)</f>
        <v>0</v>
      </c>
      <c r="H658" s="14">
        <f t="shared" si="10"/>
        <v>0</v>
      </c>
    </row>
    <row r="659" spans="7:8" x14ac:dyDescent="0.3">
      <c r="G659" s="14" cm="1">
        <f t="array" ref="G659">IFERROR(_FV(_xldudf_EVEONLINE_TYPE(_FV(_FV(A659,"type"),"id")),"Adjusted Price",TRUE),0)</f>
        <v>0</v>
      </c>
      <c r="H659" s="14">
        <f t="shared" si="10"/>
        <v>0</v>
      </c>
    </row>
    <row r="660" spans="7:8" x14ac:dyDescent="0.3">
      <c r="G660" s="14" cm="1">
        <f t="array" ref="G660">IFERROR(_FV(_xldudf_EVEONLINE_TYPE(_FV(_FV(A660,"type"),"id")),"Adjusted Price",TRUE),0)</f>
        <v>0</v>
      </c>
      <c r="H660" s="14">
        <f t="shared" si="10"/>
        <v>0</v>
      </c>
    </row>
    <row r="661" spans="7:8" x14ac:dyDescent="0.3">
      <c r="G661" s="14" cm="1">
        <f t="array" ref="G661">IFERROR(_FV(_xldudf_EVEONLINE_TYPE(_FV(_FV(A661,"type"),"id")),"Adjusted Price",TRUE),0)</f>
        <v>0</v>
      </c>
      <c r="H661" s="14">
        <f t="shared" si="10"/>
        <v>0</v>
      </c>
    </row>
    <row r="662" spans="7:8" x14ac:dyDescent="0.3">
      <c r="G662" s="14" cm="1">
        <f t="array" ref="G662">IFERROR(_FV(_xldudf_EVEONLINE_TYPE(_FV(_FV(A662,"type"),"id")),"Adjusted Price",TRUE),0)</f>
        <v>0</v>
      </c>
      <c r="H662" s="14">
        <f t="shared" si="10"/>
        <v>0</v>
      </c>
    </row>
    <row r="663" spans="7:8" x14ac:dyDescent="0.3">
      <c r="G663" s="14" cm="1">
        <f t="array" ref="G663">IFERROR(_FV(_xldudf_EVEONLINE_TYPE(_FV(_FV(A663,"type"),"id")),"Adjusted Price",TRUE),0)</f>
        <v>0</v>
      </c>
      <c r="H663" s="14">
        <f t="shared" si="10"/>
        <v>0</v>
      </c>
    </row>
    <row r="664" spans="7:8" x14ac:dyDescent="0.3">
      <c r="G664" s="14" cm="1">
        <f t="array" ref="G664">IFERROR(_FV(_xldudf_EVEONLINE_TYPE(_FV(_FV(A664,"type"),"id")),"Adjusted Price",TRUE),0)</f>
        <v>0</v>
      </c>
      <c r="H664" s="14">
        <f t="shared" si="10"/>
        <v>0</v>
      </c>
    </row>
    <row r="665" spans="7:8" x14ac:dyDescent="0.3">
      <c r="G665" s="14" cm="1">
        <f t="array" ref="G665">IFERROR(_FV(_xldudf_EVEONLINE_TYPE(_FV(_FV(A665,"type"),"id")),"Adjusted Price",TRUE),0)</f>
        <v>0</v>
      </c>
      <c r="H665" s="14">
        <f t="shared" si="10"/>
        <v>0</v>
      </c>
    </row>
    <row r="666" spans="7:8" x14ac:dyDescent="0.3">
      <c r="G666" s="14" cm="1">
        <f t="array" ref="G666">IFERROR(_FV(_xldudf_EVEONLINE_TYPE(_FV(_FV(A666,"type"),"id")),"Adjusted Price",TRUE),0)</f>
        <v>0</v>
      </c>
      <c r="H666" s="14">
        <f t="shared" si="10"/>
        <v>0</v>
      </c>
    </row>
    <row r="667" spans="7:8" x14ac:dyDescent="0.3">
      <c r="G667" s="14" cm="1">
        <f t="array" ref="G667">IFERROR(_FV(_xldudf_EVEONLINE_TYPE(_FV(_FV(A667,"type"),"id")),"Adjusted Price",TRUE),0)</f>
        <v>0</v>
      </c>
      <c r="H667" s="14">
        <f t="shared" si="10"/>
        <v>0</v>
      </c>
    </row>
    <row r="668" spans="7:8" x14ac:dyDescent="0.3">
      <c r="G668" s="14" cm="1">
        <f t="array" ref="G668">IFERROR(_FV(_xldudf_EVEONLINE_TYPE(_FV(_FV(A668,"type"),"id")),"Adjusted Price",TRUE),0)</f>
        <v>0</v>
      </c>
      <c r="H668" s="14">
        <f t="shared" si="10"/>
        <v>0</v>
      </c>
    </row>
    <row r="669" spans="7:8" x14ac:dyDescent="0.3">
      <c r="G669" s="14" cm="1">
        <f t="array" ref="G669">IFERROR(_FV(_xldudf_EVEONLINE_TYPE(_FV(_FV(A669,"type"),"id")),"Adjusted Price",TRUE),0)</f>
        <v>0</v>
      </c>
      <c r="H669" s="14">
        <f t="shared" si="10"/>
        <v>0</v>
      </c>
    </row>
    <row r="670" spans="7:8" x14ac:dyDescent="0.3">
      <c r="G670" s="14" cm="1">
        <f t="array" ref="G670">IFERROR(_FV(_xldudf_EVEONLINE_TYPE(_FV(_FV(A670,"type"),"id")),"Adjusted Price",TRUE),0)</f>
        <v>0</v>
      </c>
      <c r="H670" s="14">
        <f t="shared" si="10"/>
        <v>0</v>
      </c>
    </row>
    <row r="671" spans="7:8" x14ac:dyDescent="0.3">
      <c r="G671" s="14" cm="1">
        <f t="array" ref="G671">IFERROR(_FV(_xldudf_EVEONLINE_TYPE(_FV(_FV(A671,"type"),"id")),"Adjusted Price",TRUE),0)</f>
        <v>0</v>
      </c>
      <c r="H671" s="14">
        <f t="shared" si="10"/>
        <v>0</v>
      </c>
    </row>
    <row r="672" spans="7:8" x14ac:dyDescent="0.3">
      <c r="G672" s="14" cm="1">
        <f t="array" ref="G672">IFERROR(_FV(_xldudf_EVEONLINE_TYPE(_FV(_FV(A672,"type"),"id")),"Adjusted Price",TRUE),0)</f>
        <v>0</v>
      </c>
      <c r="H672" s="14">
        <f t="shared" si="10"/>
        <v>0</v>
      </c>
    </row>
    <row r="673" spans="7:8" x14ac:dyDescent="0.3">
      <c r="G673" s="14" cm="1">
        <f t="array" ref="G673">IFERROR(_FV(_xldudf_EVEONLINE_TYPE(_FV(_FV(A673,"type"),"id")),"Adjusted Price",TRUE),0)</f>
        <v>0</v>
      </c>
      <c r="H673" s="14">
        <f t="shared" si="10"/>
        <v>0</v>
      </c>
    </row>
    <row r="674" spans="7:8" x14ac:dyDescent="0.3">
      <c r="G674" s="14" cm="1">
        <f t="array" ref="G674">IFERROR(_FV(_xldudf_EVEONLINE_TYPE(_FV(_FV(A674,"type"),"id")),"Adjusted Price",TRUE),0)</f>
        <v>0</v>
      </c>
      <c r="H674" s="14">
        <f t="shared" si="10"/>
        <v>0</v>
      </c>
    </row>
    <row r="675" spans="7:8" x14ac:dyDescent="0.3">
      <c r="G675" s="14" cm="1">
        <f t="array" ref="G675">IFERROR(_FV(_xldudf_EVEONLINE_TYPE(_FV(_FV(A675,"type"),"id")),"Adjusted Price",TRUE),0)</f>
        <v>0</v>
      </c>
      <c r="H675" s="14">
        <f t="shared" si="10"/>
        <v>0</v>
      </c>
    </row>
    <row r="676" spans="7:8" x14ac:dyDescent="0.3">
      <c r="G676" s="14" cm="1">
        <f t="array" ref="G676">IFERROR(_FV(_xldudf_EVEONLINE_TYPE(_FV(_FV(A676,"type"),"id")),"Adjusted Price",TRUE),0)</f>
        <v>0</v>
      </c>
      <c r="H676" s="14">
        <f t="shared" si="10"/>
        <v>0</v>
      </c>
    </row>
    <row r="677" spans="7:8" x14ac:dyDescent="0.3">
      <c r="G677" s="14" cm="1">
        <f t="array" ref="G677">IFERROR(_FV(_xldudf_EVEONLINE_TYPE(_FV(_FV(A677,"type"),"id")),"Adjusted Price",TRUE),0)</f>
        <v>0</v>
      </c>
      <c r="H677" s="14">
        <f t="shared" si="10"/>
        <v>0</v>
      </c>
    </row>
    <row r="678" spans="7:8" x14ac:dyDescent="0.3">
      <c r="G678" s="14" cm="1">
        <f t="array" ref="G678">IFERROR(_FV(_xldudf_EVEONLINE_TYPE(_FV(_FV(A678,"type"),"id")),"Adjusted Price",TRUE),0)</f>
        <v>0</v>
      </c>
      <c r="H678" s="14">
        <f t="shared" si="10"/>
        <v>0</v>
      </c>
    </row>
    <row r="679" spans="7:8" x14ac:dyDescent="0.3">
      <c r="G679" s="14" cm="1">
        <f t="array" ref="G679">IFERROR(_FV(_xldudf_EVEONLINE_TYPE(_FV(_FV(A679,"type"),"id")),"Adjusted Price",TRUE),0)</f>
        <v>0</v>
      </c>
      <c r="H679" s="14">
        <f t="shared" si="10"/>
        <v>0</v>
      </c>
    </row>
    <row r="680" spans="7:8" x14ac:dyDescent="0.3">
      <c r="G680" s="14" cm="1">
        <f t="array" ref="G680">IFERROR(_FV(_xldudf_EVEONLINE_TYPE(_FV(_FV(A680,"type"),"id")),"Adjusted Price",TRUE),0)</f>
        <v>0</v>
      </c>
      <c r="H680" s="14">
        <f t="shared" si="10"/>
        <v>0</v>
      </c>
    </row>
    <row r="681" spans="7:8" x14ac:dyDescent="0.3">
      <c r="G681" s="14" cm="1">
        <f t="array" ref="G681">IFERROR(_FV(_xldudf_EVEONLINE_TYPE(_FV(_FV(A681,"type"),"id")),"Adjusted Price",TRUE),0)</f>
        <v>0</v>
      </c>
      <c r="H681" s="14">
        <f t="shared" si="10"/>
        <v>0</v>
      </c>
    </row>
    <row r="682" spans="7:8" x14ac:dyDescent="0.3">
      <c r="G682" s="14" cm="1">
        <f t="array" ref="G682">IFERROR(_FV(_xldudf_EVEONLINE_TYPE(_FV(_FV(A682,"type"),"id")),"Adjusted Price",TRUE),0)</f>
        <v>0</v>
      </c>
      <c r="H682" s="14">
        <f t="shared" si="10"/>
        <v>0</v>
      </c>
    </row>
    <row r="683" spans="7:8" x14ac:dyDescent="0.3">
      <c r="G683" s="14" cm="1">
        <f t="array" ref="G683">IFERROR(_FV(_xldudf_EVEONLINE_TYPE(_FV(_FV(A683,"type"),"id")),"Adjusted Price",TRUE),0)</f>
        <v>0</v>
      </c>
      <c r="H683" s="14">
        <f t="shared" si="10"/>
        <v>0</v>
      </c>
    </row>
    <row r="684" spans="7:8" x14ac:dyDescent="0.3">
      <c r="G684" s="14" cm="1">
        <f t="array" ref="G684">IFERROR(_FV(_xldudf_EVEONLINE_TYPE(_FV(_FV(A684,"type"),"id")),"Adjusted Price",TRUE),0)</f>
        <v>0</v>
      </c>
      <c r="H684" s="14">
        <f t="shared" si="10"/>
        <v>0</v>
      </c>
    </row>
    <row r="685" spans="7:8" x14ac:dyDescent="0.3">
      <c r="G685" s="14" cm="1">
        <f t="array" ref="G685">IFERROR(_FV(_xldudf_EVEONLINE_TYPE(_FV(_FV(A685,"type"),"id")),"Adjusted Price",TRUE),0)</f>
        <v>0</v>
      </c>
      <c r="H685" s="14">
        <f t="shared" si="10"/>
        <v>0</v>
      </c>
    </row>
    <row r="686" spans="7:8" x14ac:dyDescent="0.3">
      <c r="G686" s="14" cm="1">
        <f t="array" ref="G686">IFERROR(_FV(_xldudf_EVEONLINE_TYPE(_FV(_FV(A686,"type"),"id")),"Adjusted Price",TRUE),0)</f>
        <v>0</v>
      </c>
      <c r="H686" s="14">
        <f t="shared" si="10"/>
        <v>0</v>
      </c>
    </row>
    <row r="687" spans="7:8" x14ac:dyDescent="0.3">
      <c r="G687" s="14" cm="1">
        <f t="array" ref="G687">IFERROR(_FV(_xldudf_EVEONLINE_TYPE(_FV(_FV(A687,"type"),"id")),"Adjusted Price",TRUE),0)</f>
        <v>0</v>
      </c>
      <c r="H687" s="14">
        <f t="shared" si="10"/>
        <v>0</v>
      </c>
    </row>
    <row r="688" spans="7:8" x14ac:dyDescent="0.3">
      <c r="G688" s="14" cm="1">
        <f t="array" ref="G688">IFERROR(_FV(_xldudf_EVEONLINE_TYPE(_FV(_FV(A688,"type"),"id")),"Adjusted Price",TRUE),0)</f>
        <v>0</v>
      </c>
      <c r="H688" s="14">
        <f t="shared" si="10"/>
        <v>0</v>
      </c>
    </row>
    <row r="689" spans="7:8" x14ac:dyDescent="0.3">
      <c r="G689" s="14" cm="1">
        <f t="array" ref="G689">IFERROR(_FV(_xldudf_EVEONLINE_TYPE(_FV(_FV(A689,"type"),"id")),"Adjusted Price",TRUE),0)</f>
        <v>0</v>
      </c>
      <c r="H689" s="14">
        <f t="shared" si="10"/>
        <v>0</v>
      </c>
    </row>
    <row r="690" spans="7:8" x14ac:dyDescent="0.3">
      <c r="G690" s="14" cm="1">
        <f t="array" ref="G690">IFERROR(_FV(_xldudf_EVEONLINE_TYPE(_FV(_FV(A690,"type"),"id")),"Adjusted Price",TRUE),0)</f>
        <v>0</v>
      </c>
      <c r="H690" s="14">
        <f t="shared" si="10"/>
        <v>0</v>
      </c>
    </row>
    <row r="691" spans="7:8" x14ac:dyDescent="0.3">
      <c r="G691" s="14" cm="1">
        <f t="array" ref="G691">IFERROR(_FV(_xldudf_EVEONLINE_TYPE(_FV(_FV(A691,"type"),"id")),"Adjusted Price",TRUE),0)</f>
        <v>0</v>
      </c>
      <c r="H691" s="14">
        <f t="shared" si="10"/>
        <v>0</v>
      </c>
    </row>
    <row r="692" spans="7:8" x14ac:dyDescent="0.3">
      <c r="G692" s="14" cm="1">
        <f t="array" ref="G692">IFERROR(_FV(_xldudf_EVEONLINE_TYPE(_FV(_FV(A692,"type"),"id")),"Adjusted Price",TRUE),0)</f>
        <v>0</v>
      </c>
      <c r="H692" s="14">
        <f t="shared" si="10"/>
        <v>0</v>
      </c>
    </row>
    <row r="693" spans="7:8" x14ac:dyDescent="0.3">
      <c r="G693" s="14" cm="1">
        <f t="array" ref="G693">IFERROR(_FV(_xldudf_EVEONLINE_TYPE(_FV(_FV(A693,"type"),"id")),"Adjusted Price",TRUE),0)</f>
        <v>0</v>
      </c>
      <c r="H693" s="14">
        <f t="shared" si="10"/>
        <v>0</v>
      </c>
    </row>
    <row r="694" spans="7:8" x14ac:dyDescent="0.3">
      <c r="G694" s="14" cm="1">
        <f t="array" ref="G694">IFERROR(_FV(_xldudf_EVEONLINE_TYPE(_FV(_FV(A694,"type"),"id")),"Adjusted Price",TRUE),0)</f>
        <v>0</v>
      </c>
      <c r="H694" s="14">
        <f t="shared" si="10"/>
        <v>0</v>
      </c>
    </row>
    <row r="695" spans="7:8" x14ac:dyDescent="0.3">
      <c r="G695" s="14" cm="1">
        <f t="array" ref="G695">IFERROR(_FV(_xldudf_EVEONLINE_TYPE(_FV(_FV(A695,"type"),"id")),"Adjusted Price",TRUE),0)</f>
        <v>0</v>
      </c>
      <c r="H695" s="14">
        <f t="shared" si="10"/>
        <v>0</v>
      </c>
    </row>
    <row r="696" spans="7:8" x14ac:dyDescent="0.3">
      <c r="G696" s="14" cm="1">
        <f t="array" ref="G696">IFERROR(_FV(_xldudf_EVEONLINE_TYPE(_FV(_FV(A696,"type"),"id")),"Adjusted Price",TRUE),0)</f>
        <v>0</v>
      </c>
      <c r="H696" s="14">
        <f t="shared" si="10"/>
        <v>0</v>
      </c>
    </row>
    <row r="697" spans="7:8" x14ac:dyDescent="0.3">
      <c r="G697" s="14" cm="1">
        <f t="array" ref="G697">IFERROR(_FV(_xldudf_EVEONLINE_TYPE(_FV(_FV(A697,"type"),"id")),"Adjusted Price",TRUE),0)</f>
        <v>0</v>
      </c>
      <c r="H697" s="14">
        <f t="shared" si="10"/>
        <v>0</v>
      </c>
    </row>
    <row r="698" spans="7:8" x14ac:dyDescent="0.3">
      <c r="G698" s="14" cm="1">
        <f t="array" ref="G698">IFERROR(_FV(_xldudf_EVEONLINE_TYPE(_FV(_FV(A698,"type"),"id")),"Adjusted Price",TRUE),0)</f>
        <v>0</v>
      </c>
      <c r="H698" s="14">
        <f t="shared" si="10"/>
        <v>0</v>
      </c>
    </row>
    <row r="699" spans="7:8" x14ac:dyDescent="0.3">
      <c r="G699" s="14" cm="1">
        <f t="array" ref="G699">IFERROR(_FV(_xldudf_EVEONLINE_TYPE(_FV(_FV(A699,"type"),"id")),"Adjusted Price",TRUE),0)</f>
        <v>0</v>
      </c>
      <c r="H699" s="14">
        <f t="shared" si="10"/>
        <v>0</v>
      </c>
    </row>
    <row r="700" spans="7:8" x14ac:dyDescent="0.3">
      <c r="G700" s="14" cm="1">
        <f t="array" ref="G700">IFERROR(_FV(_xldudf_EVEONLINE_TYPE(_FV(_FV(A700,"type"),"id")),"Adjusted Price",TRUE),0)</f>
        <v>0</v>
      </c>
      <c r="H700" s="14">
        <f t="shared" si="10"/>
        <v>0</v>
      </c>
    </row>
    <row r="701" spans="7:8" x14ac:dyDescent="0.3">
      <c r="G701" s="14" cm="1">
        <f t="array" ref="G701">IFERROR(_FV(_xldudf_EVEONLINE_TYPE(_FV(_FV(A701,"type"),"id")),"Adjusted Price",TRUE),0)</f>
        <v>0</v>
      </c>
      <c r="H701" s="14">
        <f t="shared" si="10"/>
        <v>0</v>
      </c>
    </row>
    <row r="702" spans="7:8" x14ac:dyDescent="0.3">
      <c r="G702" s="14" cm="1">
        <f t="array" ref="G702">IFERROR(_FV(_xldudf_EVEONLINE_TYPE(_FV(_FV(A702,"type"),"id")),"Adjusted Price",TRUE),0)</f>
        <v>0</v>
      </c>
      <c r="H702" s="14">
        <f t="shared" si="10"/>
        <v>0</v>
      </c>
    </row>
    <row r="703" spans="7:8" x14ac:dyDescent="0.3">
      <c r="G703" s="14" cm="1">
        <f t="array" ref="G703">IFERROR(_FV(_xldudf_EVEONLINE_TYPE(_FV(_FV(A703,"type"),"id")),"Adjusted Price",TRUE),0)</f>
        <v>0</v>
      </c>
      <c r="H703" s="14">
        <f t="shared" si="10"/>
        <v>0</v>
      </c>
    </row>
    <row r="704" spans="7:8" x14ac:dyDescent="0.3">
      <c r="G704" s="14" cm="1">
        <f t="array" ref="G704">IFERROR(_FV(_xldudf_EVEONLINE_TYPE(_FV(_FV(A704,"type"),"id")),"Adjusted Price",TRUE),0)</f>
        <v>0</v>
      </c>
      <c r="H704" s="14">
        <f t="shared" si="10"/>
        <v>0</v>
      </c>
    </row>
    <row r="705" spans="7:8" x14ac:dyDescent="0.3">
      <c r="G705" s="14" cm="1">
        <f t="array" ref="G705">IFERROR(_FV(_xldudf_EVEONLINE_TYPE(_FV(_FV(A705,"type"),"id")),"Adjusted Price",TRUE),0)</f>
        <v>0</v>
      </c>
      <c r="H705" s="14">
        <f t="shared" si="10"/>
        <v>0</v>
      </c>
    </row>
    <row r="706" spans="7:8" x14ac:dyDescent="0.3">
      <c r="G706" s="14" cm="1">
        <f t="array" ref="G706">IFERROR(_FV(_xldudf_EVEONLINE_TYPE(_FV(_FV(A706,"type"),"id")),"Adjusted Price",TRUE),0)</f>
        <v>0</v>
      </c>
      <c r="H706" s="14">
        <f t="shared" si="10"/>
        <v>0</v>
      </c>
    </row>
    <row r="707" spans="7:8" x14ac:dyDescent="0.3">
      <c r="G707" s="14" cm="1">
        <f t="array" ref="G707">IFERROR(_FV(_xldudf_EVEONLINE_TYPE(_FV(_FV(A707,"type"),"id")),"Adjusted Price",TRUE),0)</f>
        <v>0</v>
      </c>
      <c r="H707" s="14">
        <f t="shared" si="10"/>
        <v>0</v>
      </c>
    </row>
    <row r="708" spans="7:8" x14ac:dyDescent="0.3">
      <c r="G708" s="14" cm="1">
        <f t="array" ref="G708">IFERROR(_FV(_xldudf_EVEONLINE_TYPE(_FV(_FV(A708,"type"),"id")),"Adjusted Price",TRUE),0)</f>
        <v>0</v>
      </c>
      <c r="H708" s="14">
        <f t="shared" ref="H708:H771" si="11">G708*F708</f>
        <v>0</v>
      </c>
    </row>
    <row r="709" spans="7:8" x14ac:dyDescent="0.3">
      <c r="G709" s="14" cm="1">
        <f t="array" ref="G709">IFERROR(_FV(_xldudf_EVEONLINE_TYPE(_FV(_FV(A709,"type"),"id")),"Adjusted Price",TRUE),0)</f>
        <v>0</v>
      </c>
      <c r="H709" s="14">
        <f t="shared" si="11"/>
        <v>0</v>
      </c>
    </row>
    <row r="710" spans="7:8" x14ac:dyDescent="0.3">
      <c r="G710" s="14" cm="1">
        <f t="array" ref="G710">IFERROR(_FV(_xldudf_EVEONLINE_TYPE(_FV(_FV(A710,"type"),"id")),"Adjusted Price",TRUE),0)</f>
        <v>0</v>
      </c>
      <c r="H710" s="14">
        <f t="shared" si="11"/>
        <v>0</v>
      </c>
    </row>
    <row r="711" spans="7:8" x14ac:dyDescent="0.3">
      <c r="G711" s="14" cm="1">
        <f t="array" ref="G711">IFERROR(_FV(_xldudf_EVEONLINE_TYPE(_FV(_FV(A711,"type"),"id")),"Adjusted Price",TRUE),0)</f>
        <v>0</v>
      </c>
      <c r="H711" s="14">
        <f t="shared" si="11"/>
        <v>0</v>
      </c>
    </row>
    <row r="712" spans="7:8" x14ac:dyDescent="0.3">
      <c r="G712" s="14" cm="1">
        <f t="array" ref="G712">IFERROR(_FV(_xldudf_EVEONLINE_TYPE(_FV(_FV(A712,"type"),"id")),"Adjusted Price",TRUE),0)</f>
        <v>0</v>
      </c>
      <c r="H712" s="14">
        <f t="shared" si="11"/>
        <v>0</v>
      </c>
    </row>
    <row r="713" spans="7:8" x14ac:dyDescent="0.3">
      <c r="G713" s="14" cm="1">
        <f t="array" ref="G713">IFERROR(_FV(_xldudf_EVEONLINE_TYPE(_FV(_FV(A713,"type"),"id")),"Adjusted Price",TRUE),0)</f>
        <v>0</v>
      </c>
      <c r="H713" s="14">
        <f t="shared" si="11"/>
        <v>0</v>
      </c>
    </row>
    <row r="714" spans="7:8" x14ac:dyDescent="0.3">
      <c r="G714" s="14" cm="1">
        <f t="array" ref="G714">IFERROR(_FV(_xldudf_EVEONLINE_TYPE(_FV(_FV(A714,"type"),"id")),"Adjusted Price",TRUE),0)</f>
        <v>0</v>
      </c>
      <c r="H714" s="14">
        <f t="shared" si="11"/>
        <v>0</v>
      </c>
    </row>
    <row r="715" spans="7:8" x14ac:dyDescent="0.3">
      <c r="G715" s="14" cm="1">
        <f t="array" ref="G715">IFERROR(_FV(_xldudf_EVEONLINE_TYPE(_FV(_FV(A715,"type"),"id")),"Adjusted Price",TRUE),0)</f>
        <v>0</v>
      </c>
      <c r="H715" s="14">
        <f t="shared" si="11"/>
        <v>0</v>
      </c>
    </row>
    <row r="716" spans="7:8" x14ac:dyDescent="0.3">
      <c r="G716" s="14" cm="1">
        <f t="array" ref="G716">IFERROR(_FV(_xldudf_EVEONLINE_TYPE(_FV(_FV(A716,"type"),"id")),"Adjusted Price",TRUE),0)</f>
        <v>0</v>
      </c>
      <c r="H716" s="14">
        <f t="shared" si="11"/>
        <v>0</v>
      </c>
    </row>
    <row r="717" spans="7:8" x14ac:dyDescent="0.3">
      <c r="G717" s="14" cm="1">
        <f t="array" ref="G717">IFERROR(_FV(_xldudf_EVEONLINE_TYPE(_FV(_FV(A717,"type"),"id")),"Adjusted Price",TRUE),0)</f>
        <v>0</v>
      </c>
      <c r="H717" s="14">
        <f t="shared" si="11"/>
        <v>0</v>
      </c>
    </row>
    <row r="718" spans="7:8" x14ac:dyDescent="0.3">
      <c r="G718" s="14" cm="1">
        <f t="array" ref="G718">IFERROR(_FV(_xldudf_EVEONLINE_TYPE(_FV(_FV(A718,"type"),"id")),"Adjusted Price",TRUE),0)</f>
        <v>0</v>
      </c>
      <c r="H718" s="14">
        <f t="shared" si="11"/>
        <v>0</v>
      </c>
    </row>
    <row r="719" spans="7:8" x14ac:dyDescent="0.3">
      <c r="G719" s="14" cm="1">
        <f t="array" ref="G719">IFERROR(_FV(_xldudf_EVEONLINE_TYPE(_FV(_FV(A719,"type"),"id")),"Adjusted Price",TRUE),0)</f>
        <v>0</v>
      </c>
      <c r="H719" s="14">
        <f t="shared" si="11"/>
        <v>0</v>
      </c>
    </row>
    <row r="720" spans="7:8" x14ac:dyDescent="0.3">
      <c r="G720" s="14" cm="1">
        <f t="array" ref="G720">IFERROR(_FV(_xldudf_EVEONLINE_TYPE(_FV(_FV(A720,"type"),"id")),"Adjusted Price",TRUE),0)</f>
        <v>0</v>
      </c>
      <c r="H720" s="14">
        <f t="shared" si="11"/>
        <v>0</v>
      </c>
    </row>
    <row r="721" spans="7:8" x14ac:dyDescent="0.3">
      <c r="G721" s="14" cm="1">
        <f t="array" ref="G721">IFERROR(_FV(_xldudf_EVEONLINE_TYPE(_FV(_FV(A721,"type"),"id")),"Adjusted Price",TRUE),0)</f>
        <v>0</v>
      </c>
      <c r="H721" s="14">
        <f t="shared" si="11"/>
        <v>0</v>
      </c>
    </row>
    <row r="722" spans="7:8" x14ac:dyDescent="0.3">
      <c r="G722" s="14" cm="1">
        <f t="array" ref="G722">IFERROR(_FV(_xldudf_EVEONLINE_TYPE(_FV(_FV(A722,"type"),"id")),"Adjusted Price",TRUE),0)</f>
        <v>0</v>
      </c>
      <c r="H722" s="14">
        <f t="shared" si="11"/>
        <v>0</v>
      </c>
    </row>
    <row r="723" spans="7:8" x14ac:dyDescent="0.3">
      <c r="G723" s="14" cm="1">
        <f t="array" ref="G723">IFERROR(_FV(_xldudf_EVEONLINE_TYPE(_FV(_FV(A723,"type"),"id")),"Adjusted Price",TRUE),0)</f>
        <v>0</v>
      </c>
      <c r="H723" s="14">
        <f t="shared" si="11"/>
        <v>0</v>
      </c>
    </row>
    <row r="724" spans="7:8" x14ac:dyDescent="0.3">
      <c r="G724" s="14" cm="1">
        <f t="array" ref="G724">IFERROR(_FV(_xldudf_EVEONLINE_TYPE(_FV(_FV(A724,"type"),"id")),"Adjusted Price",TRUE),0)</f>
        <v>0</v>
      </c>
      <c r="H724" s="14">
        <f t="shared" si="11"/>
        <v>0</v>
      </c>
    </row>
    <row r="725" spans="7:8" x14ac:dyDescent="0.3">
      <c r="G725" s="14" cm="1">
        <f t="array" ref="G725">IFERROR(_FV(_xldudf_EVEONLINE_TYPE(_FV(_FV(A725,"type"),"id")),"Adjusted Price",TRUE),0)</f>
        <v>0</v>
      </c>
      <c r="H725" s="14">
        <f t="shared" si="11"/>
        <v>0</v>
      </c>
    </row>
    <row r="726" spans="7:8" x14ac:dyDescent="0.3">
      <c r="G726" s="14" cm="1">
        <f t="array" ref="G726">IFERROR(_FV(_xldudf_EVEONLINE_TYPE(_FV(_FV(A726,"type"),"id")),"Adjusted Price",TRUE),0)</f>
        <v>0</v>
      </c>
      <c r="H726" s="14">
        <f t="shared" si="11"/>
        <v>0</v>
      </c>
    </row>
    <row r="727" spans="7:8" x14ac:dyDescent="0.3">
      <c r="G727" s="14" cm="1">
        <f t="array" ref="G727">IFERROR(_FV(_xldudf_EVEONLINE_TYPE(_FV(_FV(A727,"type"),"id")),"Adjusted Price",TRUE),0)</f>
        <v>0</v>
      </c>
      <c r="H727" s="14">
        <f t="shared" si="11"/>
        <v>0</v>
      </c>
    </row>
    <row r="728" spans="7:8" x14ac:dyDescent="0.3">
      <c r="G728" s="14" cm="1">
        <f t="array" ref="G728">IFERROR(_FV(_xldudf_EVEONLINE_TYPE(_FV(_FV(A728,"type"),"id")),"Adjusted Price",TRUE),0)</f>
        <v>0</v>
      </c>
      <c r="H728" s="14">
        <f t="shared" si="11"/>
        <v>0</v>
      </c>
    </row>
    <row r="729" spans="7:8" x14ac:dyDescent="0.3">
      <c r="G729" s="14" cm="1">
        <f t="array" ref="G729">IFERROR(_FV(_xldudf_EVEONLINE_TYPE(_FV(_FV(A729,"type"),"id")),"Adjusted Price",TRUE),0)</f>
        <v>0</v>
      </c>
      <c r="H729" s="14">
        <f t="shared" si="11"/>
        <v>0</v>
      </c>
    </row>
    <row r="730" spans="7:8" x14ac:dyDescent="0.3">
      <c r="G730" s="14" cm="1">
        <f t="array" ref="G730">IFERROR(_FV(_xldudf_EVEONLINE_TYPE(_FV(_FV(A730,"type"),"id")),"Adjusted Price",TRUE),0)</f>
        <v>0</v>
      </c>
      <c r="H730" s="14">
        <f t="shared" si="11"/>
        <v>0</v>
      </c>
    </row>
    <row r="731" spans="7:8" x14ac:dyDescent="0.3">
      <c r="G731" s="14" cm="1">
        <f t="array" ref="G731">IFERROR(_FV(_xldudf_EVEONLINE_TYPE(_FV(_FV(A731,"type"),"id")),"Adjusted Price",TRUE),0)</f>
        <v>0</v>
      </c>
      <c r="H731" s="14">
        <f t="shared" si="11"/>
        <v>0</v>
      </c>
    </row>
    <row r="732" spans="7:8" x14ac:dyDescent="0.3">
      <c r="G732" s="14" cm="1">
        <f t="array" ref="G732">IFERROR(_FV(_xldudf_EVEONLINE_TYPE(_FV(_FV(A732,"type"),"id")),"Adjusted Price",TRUE),0)</f>
        <v>0</v>
      </c>
      <c r="H732" s="14">
        <f t="shared" si="11"/>
        <v>0</v>
      </c>
    </row>
    <row r="733" spans="7:8" x14ac:dyDescent="0.3">
      <c r="G733" s="14" cm="1">
        <f t="array" ref="G733">IFERROR(_FV(_xldudf_EVEONLINE_TYPE(_FV(_FV(A733,"type"),"id")),"Adjusted Price",TRUE),0)</f>
        <v>0</v>
      </c>
      <c r="H733" s="14">
        <f t="shared" si="11"/>
        <v>0</v>
      </c>
    </row>
    <row r="734" spans="7:8" x14ac:dyDescent="0.3">
      <c r="G734" s="14" cm="1">
        <f t="array" ref="G734">IFERROR(_FV(_xldudf_EVEONLINE_TYPE(_FV(_FV(A734,"type"),"id")),"Adjusted Price",TRUE),0)</f>
        <v>0</v>
      </c>
      <c r="H734" s="14">
        <f t="shared" si="11"/>
        <v>0</v>
      </c>
    </row>
    <row r="735" spans="7:8" x14ac:dyDescent="0.3">
      <c r="G735" s="14" cm="1">
        <f t="array" ref="G735">IFERROR(_FV(_xldudf_EVEONLINE_TYPE(_FV(_FV(A735,"type"),"id")),"Adjusted Price",TRUE),0)</f>
        <v>0</v>
      </c>
      <c r="H735" s="14">
        <f t="shared" si="11"/>
        <v>0</v>
      </c>
    </row>
    <row r="736" spans="7:8" x14ac:dyDescent="0.3">
      <c r="G736" s="14" cm="1">
        <f t="array" ref="G736">IFERROR(_FV(_xldudf_EVEONLINE_TYPE(_FV(_FV(A736,"type"),"id")),"Adjusted Price",TRUE),0)</f>
        <v>0</v>
      </c>
      <c r="H736" s="14">
        <f t="shared" si="11"/>
        <v>0</v>
      </c>
    </row>
    <row r="737" spans="7:8" x14ac:dyDescent="0.3">
      <c r="G737" s="14" cm="1">
        <f t="array" ref="G737">IFERROR(_FV(_xldudf_EVEONLINE_TYPE(_FV(_FV(A737,"type"),"id")),"Adjusted Price",TRUE),0)</f>
        <v>0</v>
      </c>
      <c r="H737" s="14">
        <f t="shared" si="11"/>
        <v>0</v>
      </c>
    </row>
    <row r="738" spans="7:8" x14ac:dyDescent="0.3">
      <c r="G738" s="14" cm="1">
        <f t="array" ref="G738">IFERROR(_FV(_xldudf_EVEONLINE_TYPE(_FV(_FV(A738,"type"),"id")),"Adjusted Price",TRUE),0)</f>
        <v>0</v>
      </c>
      <c r="H738" s="14">
        <f t="shared" si="11"/>
        <v>0</v>
      </c>
    </row>
    <row r="739" spans="7:8" x14ac:dyDescent="0.3">
      <c r="G739" s="14" cm="1">
        <f t="array" ref="G739">IFERROR(_FV(_xldudf_EVEONLINE_TYPE(_FV(_FV(A739,"type"),"id")),"Adjusted Price",TRUE),0)</f>
        <v>0</v>
      </c>
      <c r="H739" s="14">
        <f t="shared" si="11"/>
        <v>0</v>
      </c>
    </row>
    <row r="740" spans="7:8" x14ac:dyDescent="0.3">
      <c r="G740" s="14" cm="1">
        <f t="array" ref="G740">IFERROR(_FV(_xldudf_EVEONLINE_TYPE(_FV(_FV(A740,"type"),"id")),"Adjusted Price",TRUE),0)</f>
        <v>0</v>
      </c>
      <c r="H740" s="14">
        <f t="shared" si="11"/>
        <v>0</v>
      </c>
    </row>
    <row r="741" spans="7:8" x14ac:dyDescent="0.3">
      <c r="G741" s="14" cm="1">
        <f t="array" ref="G741">IFERROR(_FV(_xldudf_EVEONLINE_TYPE(_FV(_FV(A741,"type"),"id")),"Adjusted Price",TRUE),0)</f>
        <v>0</v>
      </c>
      <c r="H741" s="14">
        <f t="shared" si="11"/>
        <v>0</v>
      </c>
    </row>
    <row r="742" spans="7:8" x14ac:dyDescent="0.3">
      <c r="G742" s="14" cm="1">
        <f t="array" ref="G742">IFERROR(_FV(_xldudf_EVEONLINE_TYPE(_FV(_FV(A742,"type"),"id")),"Adjusted Price",TRUE),0)</f>
        <v>0</v>
      </c>
      <c r="H742" s="14">
        <f t="shared" si="11"/>
        <v>0</v>
      </c>
    </row>
    <row r="743" spans="7:8" x14ac:dyDescent="0.3">
      <c r="G743" s="14" cm="1">
        <f t="array" ref="G743">IFERROR(_FV(_xldudf_EVEONLINE_TYPE(_FV(_FV(A743,"type"),"id")),"Adjusted Price",TRUE),0)</f>
        <v>0</v>
      </c>
      <c r="H743" s="14">
        <f t="shared" si="11"/>
        <v>0</v>
      </c>
    </row>
    <row r="744" spans="7:8" x14ac:dyDescent="0.3">
      <c r="G744" s="14" cm="1">
        <f t="array" ref="G744">IFERROR(_FV(_xldudf_EVEONLINE_TYPE(_FV(_FV(A744,"type"),"id")),"Adjusted Price",TRUE),0)</f>
        <v>0</v>
      </c>
      <c r="H744" s="14">
        <f t="shared" si="11"/>
        <v>0</v>
      </c>
    </row>
    <row r="745" spans="7:8" x14ac:dyDescent="0.3">
      <c r="G745" s="14" cm="1">
        <f t="array" ref="G745">IFERROR(_FV(_xldudf_EVEONLINE_TYPE(_FV(_FV(A745,"type"),"id")),"Adjusted Price",TRUE),0)</f>
        <v>0</v>
      </c>
      <c r="H745" s="14">
        <f t="shared" si="11"/>
        <v>0</v>
      </c>
    </row>
    <row r="746" spans="7:8" x14ac:dyDescent="0.3">
      <c r="G746" s="14" cm="1">
        <f t="array" ref="G746">IFERROR(_FV(_xldudf_EVEONLINE_TYPE(_FV(_FV(A746,"type"),"id")),"Adjusted Price",TRUE),0)</f>
        <v>0</v>
      </c>
      <c r="H746" s="14">
        <f t="shared" si="11"/>
        <v>0</v>
      </c>
    </row>
    <row r="747" spans="7:8" x14ac:dyDescent="0.3">
      <c r="G747" s="14" cm="1">
        <f t="array" ref="G747">IFERROR(_FV(_xldudf_EVEONLINE_TYPE(_FV(_FV(A747,"type"),"id")),"Adjusted Price",TRUE),0)</f>
        <v>0</v>
      </c>
      <c r="H747" s="14">
        <f t="shared" si="11"/>
        <v>0</v>
      </c>
    </row>
    <row r="748" spans="7:8" x14ac:dyDescent="0.3">
      <c r="G748" s="14" cm="1">
        <f t="array" ref="G748">IFERROR(_FV(_xldudf_EVEONLINE_TYPE(_FV(_FV(A748,"type"),"id")),"Adjusted Price",TRUE),0)</f>
        <v>0</v>
      </c>
      <c r="H748" s="14">
        <f t="shared" si="11"/>
        <v>0</v>
      </c>
    </row>
    <row r="749" spans="7:8" x14ac:dyDescent="0.3">
      <c r="G749" s="14" cm="1">
        <f t="array" ref="G749">IFERROR(_FV(_xldudf_EVEONLINE_TYPE(_FV(_FV(A749,"type"),"id")),"Adjusted Price",TRUE),0)</f>
        <v>0</v>
      </c>
      <c r="H749" s="14">
        <f t="shared" si="11"/>
        <v>0</v>
      </c>
    </row>
    <row r="750" spans="7:8" x14ac:dyDescent="0.3">
      <c r="G750" s="14" cm="1">
        <f t="array" ref="G750">IFERROR(_FV(_xldudf_EVEONLINE_TYPE(_FV(_FV(A750,"type"),"id")),"Adjusted Price",TRUE),0)</f>
        <v>0</v>
      </c>
      <c r="H750" s="14">
        <f t="shared" si="11"/>
        <v>0</v>
      </c>
    </row>
    <row r="751" spans="7:8" x14ac:dyDescent="0.3">
      <c r="G751" s="14" cm="1">
        <f t="array" ref="G751">IFERROR(_FV(_xldudf_EVEONLINE_TYPE(_FV(_FV(A751,"type"),"id")),"Adjusted Price",TRUE),0)</f>
        <v>0</v>
      </c>
      <c r="H751" s="14">
        <f t="shared" si="11"/>
        <v>0</v>
      </c>
    </row>
    <row r="752" spans="7:8" x14ac:dyDescent="0.3">
      <c r="G752" s="14" cm="1">
        <f t="array" ref="G752">IFERROR(_FV(_xldudf_EVEONLINE_TYPE(_FV(_FV(A752,"type"),"id")),"Adjusted Price",TRUE),0)</f>
        <v>0</v>
      </c>
      <c r="H752" s="14">
        <f t="shared" si="11"/>
        <v>0</v>
      </c>
    </row>
    <row r="753" spans="7:8" x14ac:dyDescent="0.3">
      <c r="G753" s="14" cm="1">
        <f t="array" ref="G753">IFERROR(_FV(_xldudf_EVEONLINE_TYPE(_FV(_FV(A753,"type"),"id")),"Adjusted Price",TRUE),0)</f>
        <v>0</v>
      </c>
      <c r="H753" s="14">
        <f t="shared" si="11"/>
        <v>0</v>
      </c>
    </row>
    <row r="754" spans="7:8" x14ac:dyDescent="0.3">
      <c r="G754" s="14" cm="1">
        <f t="array" ref="G754">IFERROR(_FV(_xldudf_EVEONLINE_TYPE(_FV(_FV(A754,"type"),"id")),"Adjusted Price",TRUE),0)</f>
        <v>0</v>
      </c>
      <c r="H754" s="14">
        <f t="shared" si="11"/>
        <v>0</v>
      </c>
    </row>
    <row r="755" spans="7:8" x14ac:dyDescent="0.3">
      <c r="G755" s="14" cm="1">
        <f t="array" ref="G755">IFERROR(_FV(_xldudf_EVEONLINE_TYPE(_FV(_FV(A755,"type"),"id")),"Adjusted Price",TRUE),0)</f>
        <v>0</v>
      </c>
      <c r="H755" s="14">
        <f t="shared" si="11"/>
        <v>0</v>
      </c>
    </row>
    <row r="756" spans="7:8" x14ac:dyDescent="0.3">
      <c r="G756" s="14" cm="1">
        <f t="array" ref="G756">IFERROR(_FV(_xldudf_EVEONLINE_TYPE(_FV(_FV(A756,"type"),"id")),"Adjusted Price",TRUE),0)</f>
        <v>0</v>
      </c>
      <c r="H756" s="14">
        <f t="shared" si="11"/>
        <v>0</v>
      </c>
    </row>
    <row r="757" spans="7:8" x14ac:dyDescent="0.3">
      <c r="G757" s="14" cm="1">
        <f t="array" ref="G757">IFERROR(_FV(_xldudf_EVEONLINE_TYPE(_FV(_FV(A757,"type"),"id")),"Adjusted Price",TRUE),0)</f>
        <v>0</v>
      </c>
      <c r="H757" s="14">
        <f t="shared" si="11"/>
        <v>0</v>
      </c>
    </row>
    <row r="758" spans="7:8" x14ac:dyDescent="0.3">
      <c r="G758" s="14" cm="1">
        <f t="array" ref="G758">IFERROR(_FV(_xldudf_EVEONLINE_TYPE(_FV(_FV(A758,"type"),"id")),"Adjusted Price",TRUE),0)</f>
        <v>0</v>
      </c>
      <c r="H758" s="14">
        <f t="shared" si="11"/>
        <v>0</v>
      </c>
    </row>
    <row r="759" spans="7:8" x14ac:dyDescent="0.3">
      <c r="G759" s="14" cm="1">
        <f t="array" ref="G759">IFERROR(_FV(_xldudf_EVEONLINE_TYPE(_FV(_FV(A759,"type"),"id")),"Adjusted Price",TRUE),0)</f>
        <v>0</v>
      </c>
      <c r="H759" s="14">
        <f t="shared" si="11"/>
        <v>0</v>
      </c>
    </row>
    <row r="760" spans="7:8" x14ac:dyDescent="0.3">
      <c r="G760" s="14" cm="1">
        <f t="array" ref="G760">IFERROR(_FV(_xldudf_EVEONLINE_TYPE(_FV(_FV(A760,"type"),"id")),"Adjusted Price",TRUE),0)</f>
        <v>0</v>
      </c>
      <c r="H760" s="14">
        <f t="shared" si="11"/>
        <v>0</v>
      </c>
    </row>
    <row r="761" spans="7:8" x14ac:dyDescent="0.3">
      <c r="G761" s="14" cm="1">
        <f t="array" ref="G761">IFERROR(_FV(_xldudf_EVEONLINE_TYPE(_FV(_FV(A761,"type"),"id")),"Adjusted Price",TRUE),0)</f>
        <v>0</v>
      </c>
      <c r="H761" s="14">
        <f t="shared" si="11"/>
        <v>0</v>
      </c>
    </row>
    <row r="762" spans="7:8" x14ac:dyDescent="0.3">
      <c r="G762" s="14" cm="1">
        <f t="array" ref="G762">IFERROR(_FV(_xldudf_EVEONLINE_TYPE(_FV(_FV(A762,"type"),"id")),"Adjusted Price",TRUE),0)</f>
        <v>0</v>
      </c>
      <c r="H762" s="14">
        <f t="shared" si="11"/>
        <v>0</v>
      </c>
    </row>
    <row r="763" spans="7:8" x14ac:dyDescent="0.3">
      <c r="G763" s="14" cm="1">
        <f t="array" ref="G763">IFERROR(_FV(_xldudf_EVEONLINE_TYPE(_FV(_FV(A763,"type"),"id")),"Adjusted Price",TRUE),0)</f>
        <v>0</v>
      </c>
      <c r="H763" s="14">
        <f t="shared" si="11"/>
        <v>0</v>
      </c>
    </row>
    <row r="764" spans="7:8" x14ac:dyDescent="0.3">
      <c r="G764" s="14" cm="1">
        <f t="array" ref="G764">IFERROR(_FV(_xldudf_EVEONLINE_TYPE(_FV(_FV(A764,"type"),"id")),"Adjusted Price",TRUE),0)</f>
        <v>0</v>
      </c>
      <c r="H764" s="14">
        <f t="shared" si="11"/>
        <v>0</v>
      </c>
    </row>
    <row r="765" spans="7:8" x14ac:dyDescent="0.3">
      <c r="G765" s="14" cm="1">
        <f t="array" ref="G765">IFERROR(_FV(_xldudf_EVEONLINE_TYPE(_FV(_FV(A765,"type"),"id")),"Adjusted Price",TRUE),0)</f>
        <v>0</v>
      </c>
      <c r="H765" s="14">
        <f t="shared" si="11"/>
        <v>0</v>
      </c>
    </row>
    <row r="766" spans="7:8" x14ac:dyDescent="0.3">
      <c r="G766" s="14" cm="1">
        <f t="array" ref="G766">IFERROR(_FV(_xldudf_EVEONLINE_TYPE(_FV(_FV(A766,"type"),"id")),"Adjusted Price",TRUE),0)</f>
        <v>0</v>
      </c>
      <c r="H766" s="14">
        <f t="shared" si="11"/>
        <v>0</v>
      </c>
    </row>
    <row r="767" spans="7:8" x14ac:dyDescent="0.3">
      <c r="G767" s="14" cm="1">
        <f t="array" ref="G767">IFERROR(_FV(_xldudf_EVEONLINE_TYPE(_FV(_FV(A767,"type"),"id")),"Adjusted Price",TRUE),0)</f>
        <v>0</v>
      </c>
      <c r="H767" s="14">
        <f t="shared" si="11"/>
        <v>0</v>
      </c>
    </row>
    <row r="768" spans="7:8" x14ac:dyDescent="0.3">
      <c r="G768" s="14" cm="1">
        <f t="array" ref="G768">IFERROR(_FV(_xldudf_EVEONLINE_TYPE(_FV(_FV(A768,"type"),"id")),"Adjusted Price",TRUE),0)</f>
        <v>0</v>
      </c>
      <c r="H768" s="14">
        <f t="shared" si="11"/>
        <v>0</v>
      </c>
    </row>
    <row r="769" spans="7:8" x14ac:dyDescent="0.3">
      <c r="G769" s="14" cm="1">
        <f t="array" ref="G769">IFERROR(_FV(_xldudf_EVEONLINE_TYPE(_FV(_FV(A769,"type"),"id")),"Adjusted Price",TRUE),0)</f>
        <v>0</v>
      </c>
      <c r="H769" s="14">
        <f t="shared" si="11"/>
        <v>0</v>
      </c>
    </row>
    <row r="770" spans="7:8" x14ac:dyDescent="0.3">
      <c r="G770" s="14" cm="1">
        <f t="array" ref="G770">IFERROR(_FV(_xldudf_EVEONLINE_TYPE(_FV(_FV(A770,"type"),"id")),"Adjusted Price",TRUE),0)</f>
        <v>0</v>
      </c>
      <c r="H770" s="14">
        <f t="shared" si="11"/>
        <v>0</v>
      </c>
    </row>
    <row r="771" spans="7:8" x14ac:dyDescent="0.3">
      <c r="G771" s="14" cm="1">
        <f t="array" ref="G771">IFERROR(_FV(_xldudf_EVEONLINE_TYPE(_FV(_FV(A771,"type"),"id")),"Adjusted Price",TRUE),0)</f>
        <v>0</v>
      </c>
      <c r="H771" s="14">
        <f t="shared" si="11"/>
        <v>0</v>
      </c>
    </row>
    <row r="772" spans="7:8" x14ac:dyDescent="0.3">
      <c r="G772" s="14" cm="1">
        <f t="array" ref="G772">IFERROR(_FV(_xldudf_EVEONLINE_TYPE(_FV(_FV(A772,"type"),"id")),"Adjusted Price",TRUE),0)</f>
        <v>0</v>
      </c>
      <c r="H772" s="14">
        <f t="shared" ref="H772:H835" si="12">G772*F772</f>
        <v>0</v>
      </c>
    </row>
    <row r="773" spans="7:8" x14ac:dyDescent="0.3">
      <c r="G773" s="14" cm="1">
        <f t="array" ref="G773">IFERROR(_FV(_xldudf_EVEONLINE_TYPE(_FV(_FV(A773,"type"),"id")),"Adjusted Price",TRUE),0)</f>
        <v>0</v>
      </c>
      <c r="H773" s="14">
        <f t="shared" si="12"/>
        <v>0</v>
      </c>
    </row>
    <row r="774" spans="7:8" x14ac:dyDescent="0.3">
      <c r="G774" s="14" cm="1">
        <f t="array" ref="G774">IFERROR(_FV(_xldudf_EVEONLINE_TYPE(_FV(_FV(A774,"type"),"id")),"Adjusted Price",TRUE),0)</f>
        <v>0</v>
      </c>
      <c r="H774" s="14">
        <f t="shared" si="12"/>
        <v>0</v>
      </c>
    </row>
    <row r="775" spans="7:8" x14ac:dyDescent="0.3">
      <c r="G775" s="14" cm="1">
        <f t="array" ref="G775">IFERROR(_FV(_xldudf_EVEONLINE_TYPE(_FV(_FV(A775,"type"),"id")),"Adjusted Price",TRUE),0)</f>
        <v>0</v>
      </c>
      <c r="H775" s="14">
        <f t="shared" si="12"/>
        <v>0</v>
      </c>
    </row>
    <row r="776" spans="7:8" x14ac:dyDescent="0.3">
      <c r="G776" s="14" cm="1">
        <f t="array" ref="G776">IFERROR(_FV(_xldudf_EVEONLINE_TYPE(_FV(_FV(A776,"type"),"id")),"Adjusted Price",TRUE),0)</f>
        <v>0</v>
      </c>
      <c r="H776" s="14">
        <f t="shared" si="12"/>
        <v>0</v>
      </c>
    </row>
    <row r="777" spans="7:8" x14ac:dyDescent="0.3">
      <c r="G777" s="14" cm="1">
        <f t="array" ref="G777">IFERROR(_FV(_xldudf_EVEONLINE_TYPE(_FV(_FV(A777,"type"),"id")),"Adjusted Price",TRUE),0)</f>
        <v>0</v>
      </c>
      <c r="H777" s="14">
        <f t="shared" si="12"/>
        <v>0</v>
      </c>
    </row>
    <row r="778" spans="7:8" x14ac:dyDescent="0.3">
      <c r="G778" s="14" cm="1">
        <f t="array" ref="G778">IFERROR(_FV(_xldudf_EVEONLINE_TYPE(_FV(_FV(A778,"type"),"id")),"Adjusted Price",TRUE),0)</f>
        <v>0</v>
      </c>
      <c r="H778" s="14">
        <f t="shared" si="12"/>
        <v>0</v>
      </c>
    </row>
    <row r="779" spans="7:8" x14ac:dyDescent="0.3">
      <c r="G779" s="14" cm="1">
        <f t="array" ref="G779">IFERROR(_FV(_xldudf_EVEONLINE_TYPE(_FV(_FV(A779,"type"),"id")),"Adjusted Price",TRUE),0)</f>
        <v>0</v>
      </c>
      <c r="H779" s="14">
        <f t="shared" si="12"/>
        <v>0</v>
      </c>
    </row>
    <row r="780" spans="7:8" x14ac:dyDescent="0.3">
      <c r="G780" s="14" cm="1">
        <f t="array" ref="G780">IFERROR(_FV(_xldudf_EVEONLINE_TYPE(_FV(_FV(A780,"type"),"id")),"Adjusted Price",TRUE),0)</f>
        <v>0</v>
      </c>
      <c r="H780" s="14">
        <f t="shared" si="12"/>
        <v>0</v>
      </c>
    </row>
    <row r="781" spans="7:8" x14ac:dyDescent="0.3">
      <c r="G781" s="14" cm="1">
        <f t="array" ref="G781">IFERROR(_FV(_xldudf_EVEONLINE_TYPE(_FV(_FV(A781,"type"),"id")),"Adjusted Price",TRUE),0)</f>
        <v>0</v>
      </c>
      <c r="H781" s="14">
        <f t="shared" si="12"/>
        <v>0</v>
      </c>
    </row>
    <row r="782" spans="7:8" x14ac:dyDescent="0.3">
      <c r="G782" s="14" cm="1">
        <f t="array" ref="G782">IFERROR(_FV(_xldudf_EVEONLINE_TYPE(_FV(_FV(A782,"type"),"id")),"Adjusted Price",TRUE),0)</f>
        <v>0</v>
      </c>
      <c r="H782" s="14">
        <f t="shared" si="12"/>
        <v>0</v>
      </c>
    </row>
    <row r="783" spans="7:8" x14ac:dyDescent="0.3">
      <c r="G783" s="14" cm="1">
        <f t="array" ref="G783">IFERROR(_FV(_xldudf_EVEONLINE_TYPE(_FV(_FV(A783,"type"),"id")),"Adjusted Price",TRUE),0)</f>
        <v>0</v>
      </c>
      <c r="H783" s="14">
        <f t="shared" si="12"/>
        <v>0</v>
      </c>
    </row>
    <row r="784" spans="7:8" x14ac:dyDescent="0.3">
      <c r="G784" s="14" cm="1">
        <f t="array" ref="G784">IFERROR(_FV(_xldudf_EVEONLINE_TYPE(_FV(_FV(A784,"type"),"id")),"Adjusted Price",TRUE),0)</f>
        <v>0</v>
      </c>
      <c r="H784" s="14">
        <f t="shared" si="12"/>
        <v>0</v>
      </c>
    </row>
    <row r="785" spans="7:8" x14ac:dyDescent="0.3">
      <c r="G785" s="14" cm="1">
        <f t="array" ref="G785">IFERROR(_FV(_xldudf_EVEONLINE_TYPE(_FV(_FV(A785,"type"),"id")),"Adjusted Price",TRUE),0)</f>
        <v>0</v>
      </c>
      <c r="H785" s="14">
        <f t="shared" si="12"/>
        <v>0</v>
      </c>
    </row>
    <row r="786" spans="7:8" x14ac:dyDescent="0.3">
      <c r="G786" s="14" cm="1">
        <f t="array" ref="G786">IFERROR(_FV(_xldudf_EVEONLINE_TYPE(_FV(_FV(A786,"type"),"id")),"Adjusted Price",TRUE),0)</f>
        <v>0</v>
      </c>
      <c r="H786" s="14">
        <f t="shared" si="12"/>
        <v>0</v>
      </c>
    </row>
    <row r="787" spans="7:8" x14ac:dyDescent="0.3">
      <c r="G787" s="14" cm="1">
        <f t="array" ref="G787">IFERROR(_FV(_xldudf_EVEONLINE_TYPE(_FV(_FV(A787,"type"),"id")),"Adjusted Price",TRUE),0)</f>
        <v>0</v>
      </c>
      <c r="H787" s="14">
        <f t="shared" si="12"/>
        <v>0</v>
      </c>
    </row>
    <row r="788" spans="7:8" x14ac:dyDescent="0.3">
      <c r="G788" s="14" cm="1">
        <f t="array" ref="G788">IFERROR(_FV(_xldudf_EVEONLINE_TYPE(_FV(_FV(A788,"type"),"id")),"Adjusted Price",TRUE),0)</f>
        <v>0</v>
      </c>
      <c r="H788" s="14">
        <f t="shared" si="12"/>
        <v>0</v>
      </c>
    </row>
    <row r="789" spans="7:8" x14ac:dyDescent="0.3">
      <c r="G789" s="14" cm="1">
        <f t="array" ref="G789">IFERROR(_FV(_xldudf_EVEONLINE_TYPE(_FV(_FV(A789,"type"),"id")),"Adjusted Price",TRUE),0)</f>
        <v>0</v>
      </c>
      <c r="H789" s="14">
        <f t="shared" si="12"/>
        <v>0</v>
      </c>
    </row>
    <row r="790" spans="7:8" x14ac:dyDescent="0.3">
      <c r="G790" s="14" cm="1">
        <f t="array" ref="G790">IFERROR(_FV(_xldudf_EVEONLINE_TYPE(_FV(_FV(A790,"type"),"id")),"Adjusted Price",TRUE),0)</f>
        <v>0</v>
      </c>
      <c r="H790" s="14">
        <f t="shared" si="12"/>
        <v>0</v>
      </c>
    </row>
    <row r="791" spans="7:8" x14ac:dyDescent="0.3">
      <c r="G791" s="14" cm="1">
        <f t="array" ref="G791">IFERROR(_FV(_xldudf_EVEONLINE_TYPE(_FV(_FV(A791,"type"),"id")),"Adjusted Price",TRUE),0)</f>
        <v>0</v>
      </c>
      <c r="H791" s="14">
        <f t="shared" si="12"/>
        <v>0</v>
      </c>
    </row>
    <row r="792" spans="7:8" x14ac:dyDescent="0.3">
      <c r="G792" s="14" cm="1">
        <f t="array" ref="G792">IFERROR(_FV(_xldudf_EVEONLINE_TYPE(_FV(_FV(A792,"type"),"id")),"Adjusted Price",TRUE),0)</f>
        <v>0</v>
      </c>
      <c r="H792" s="14">
        <f t="shared" si="12"/>
        <v>0</v>
      </c>
    </row>
    <row r="793" spans="7:8" x14ac:dyDescent="0.3">
      <c r="G793" s="14" cm="1">
        <f t="array" ref="G793">IFERROR(_FV(_xldudf_EVEONLINE_TYPE(_FV(_FV(A793,"type"),"id")),"Adjusted Price",TRUE),0)</f>
        <v>0</v>
      </c>
      <c r="H793" s="14">
        <f t="shared" si="12"/>
        <v>0</v>
      </c>
    </row>
    <row r="794" spans="7:8" x14ac:dyDescent="0.3">
      <c r="G794" s="14" cm="1">
        <f t="array" ref="G794">IFERROR(_FV(_xldudf_EVEONLINE_TYPE(_FV(_FV(A794,"type"),"id")),"Adjusted Price",TRUE),0)</f>
        <v>0</v>
      </c>
      <c r="H794" s="14">
        <f t="shared" si="12"/>
        <v>0</v>
      </c>
    </row>
    <row r="795" spans="7:8" x14ac:dyDescent="0.3">
      <c r="G795" s="14" cm="1">
        <f t="array" ref="G795">IFERROR(_FV(_xldudf_EVEONLINE_TYPE(_FV(_FV(A795,"type"),"id")),"Adjusted Price",TRUE),0)</f>
        <v>0</v>
      </c>
      <c r="H795" s="14">
        <f t="shared" si="12"/>
        <v>0</v>
      </c>
    </row>
    <row r="796" spans="7:8" x14ac:dyDescent="0.3">
      <c r="G796" s="14" cm="1">
        <f t="array" ref="G796">IFERROR(_FV(_xldudf_EVEONLINE_TYPE(_FV(_FV(A796,"type"),"id")),"Adjusted Price",TRUE),0)</f>
        <v>0</v>
      </c>
      <c r="H796" s="14">
        <f t="shared" si="12"/>
        <v>0</v>
      </c>
    </row>
    <row r="797" spans="7:8" x14ac:dyDescent="0.3">
      <c r="G797" s="14" cm="1">
        <f t="array" ref="G797">IFERROR(_FV(_xldudf_EVEONLINE_TYPE(_FV(_FV(A797,"type"),"id")),"Adjusted Price",TRUE),0)</f>
        <v>0</v>
      </c>
      <c r="H797" s="14">
        <f t="shared" si="12"/>
        <v>0</v>
      </c>
    </row>
    <row r="798" spans="7:8" x14ac:dyDescent="0.3">
      <c r="G798" s="14" cm="1">
        <f t="array" ref="G798">IFERROR(_FV(_xldudf_EVEONLINE_TYPE(_FV(_FV(A798,"type"),"id")),"Adjusted Price",TRUE),0)</f>
        <v>0</v>
      </c>
      <c r="H798" s="14">
        <f t="shared" si="12"/>
        <v>0</v>
      </c>
    </row>
    <row r="799" spans="7:8" x14ac:dyDescent="0.3">
      <c r="G799" s="14" cm="1">
        <f t="array" ref="G799">IFERROR(_FV(_xldudf_EVEONLINE_TYPE(_FV(_FV(A799,"type"),"id")),"Adjusted Price",TRUE),0)</f>
        <v>0</v>
      </c>
      <c r="H799" s="14">
        <f t="shared" si="12"/>
        <v>0</v>
      </c>
    </row>
    <row r="800" spans="7:8" x14ac:dyDescent="0.3">
      <c r="G800" s="14" cm="1">
        <f t="array" ref="G800">IFERROR(_FV(_xldudf_EVEONLINE_TYPE(_FV(_FV(A800,"type"),"id")),"Adjusted Price",TRUE),0)</f>
        <v>0</v>
      </c>
      <c r="H800" s="14">
        <f t="shared" si="12"/>
        <v>0</v>
      </c>
    </row>
    <row r="801" spans="7:8" x14ac:dyDescent="0.3">
      <c r="G801" s="14" cm="1">
        <f t="array" ref="G801">IFERROR(_FV(_xldudf_EVEONLINE_TYPE(_FV(_FV(A801,"type"),"id")),"Adjusted Price",TRUE),0)</f>
        <v>0</v>
      </c>
      <c r="H801" s="14">
        <f t="shared" si="12"/>
        <v>0</v>
      </c>
    </row>
    <row r="802" spans="7:8" x14ac:dyDescent="0.3">
      <c r="G802" s="14" cm="1">
        <f t="array" ref="G802">IFERROR(_FV(_xldudf_EVEONLINE_TYPE(_FV(_FV(A802,"type"),"id")),"Adjusted Price",TRUE),0)</f>
        <v>0</v>
      </c>
      <c r="H802" s="14">
        <f t="shared" si="12"/>
        <v>0</v>
      </c>
    </row>
    <row r="803" spans="7:8" x14ac:dyDescent="0.3">
      <c r="G803" s="14" cm="1">
        <f t="array" ref="G803">IFERROR(_FV(_xldudf_EVEONLINE_TYPE(_FV(_FV(A803,"type"),"id")),"Adjusted Price",TRUE),0)</f>
        <v>0</v>
      </c>
      <c r="H803" s="14">
        <f t="shared" si="12"/>
        <v>0</v>
      </c>
    </row>
    <row r="804" spans="7:8" x14ac:dyDescent="0.3">
      <c r="G804" s="14" cm="1">
        <f t="array" ref="G804">IFERROR(_FV(_xldudf_EVEONLINE_TYPE(_FV(_FV(A804,"type"),"id")),"Adjusted Price",TRUE),0)</f>
        <v>0</v>
      </c>
      <c r="H804" s="14">
        <f t="shared" si="12"/>
        <v>0</v>
      </c>
    </row>
    <row r="805" spans="7:8" x14ac:dyDescent="0.3">
      <c r="G805" s="14" cm="1">
        <f t="array" ref="G805">IFERROR(_FV(_xldudf_EVEONLINE_TYPE(_FV(_FV(A805,"type"),"id")),"Adjusted Price",TRUE),0)</f>
        <v>0</v>
      </c>
      <c r="H805" s="14">
        <f t="shared" si="12"/>
        <v>0</v>
      </c>
    </row>
    <row r="806" spans="7:8" x14ac:dyDescent="0.3">
      <c r="G806" s="14" cm="1">
        <f t="array" ref="G806">IFERROR(_FV(_xldudf_EVEONLINE_TYPE(_FV(_FV(A806,"type"),"id")),"Adjusted Price",TRUE),0)</f>
        <v>0</v>
      </c>
      <c r="H806" s="14">
        <f t="shared" si="12"/>
        <v>0</v>
      </c>
    </row>
    <row r="807" spans="7:8" x14ac:dyDescent="0.3">
      <c r="G807" s="14" cm="1">
        <f t="array" ref="G807">IFERROR(_FV(_xldudf_EVEONLINE_TYPE(_FV(_FV(A807,"type"),"id")),"Adjusted Price",TRUE),0)</f>
        <v>0</v>
      </c>
      <c r="H807" s="14">
        <f t="shared" si="12"/>
        <v>0</v>
      </c>
    </row>
    <row r="808" spans="7:8" x14ac:dyDescent="0.3">
      <c r="G808" s="14" cm="1">
        <f t="array" ref="G808">IFERROR(_FV(_xldudf_EVEONLINE_TYPE(_FV(_FV(A808,"type"),"id")),"Adjusted Price",TRUE),0)</f>
        <v>0</v>
      </c>
      <c r="H808" s="14">
        <f t="shared" si="12"/>
        <v>0</v>
      </c>
    </row>
    <row r="809" spans="7:8" x14ac:dyDescent="0.3">
      <c r="G809" s="14" cm="1">
        <f t="array" ref="G809">IFERROR(_FV(_xldudf_EVEONLINE_TYPE(_FV(_FV(A809,"type"),"id")),"Adjusted Price",TRUE),0)</f>
        <v>0</v>
      </c>
      <c r="H809" s="14">
        <f t="shared" si="12"/>
        <v>0</v>
      </c>
    </row>
    <row r="810" spans="7:8" x14ac:dyDescent="0.3">
      <c r="G810" s="14" cm="1">
        <f t="array" ref="G810">IFERROR(_FV(_xldudf_EVEONLINE_TYPE(_FV(_FV(A810,"type"),"id")),"Adjusted Price",TRUE),0)</f>
        <v>0</v>
      </c>
      <c r="H810" s="14">
        <f t="shared" si="12"/>
        <v>0</v>
      </c>
    </row>
    <row r="811" spans="7:8" x14ac:dyDescent="0.3">
      <c r="G811" s="14" cm="1">
        <f t="array" ref="G811">IFERROR(_FV(_xldudf_EVEONLINE_TYPE(_FV(_FV(A811,"type"),"id")),"Adjusted Price",TRUE),0)</f>
        <v>0</v>
      </c>
      <c r="H811" s="14">
        <f t="shared" si="12"/>
        <v>0</v>
      </c>
    </row>
    <row r="812" spans="7:8" x14ac:dyDescent="0.3">
      <c r="G812" s="14" cm="1">
        <f t="array" ref="G812">IFERROR(_FV(_xldudf_EVEONLINE_TYPE(_FV(_FV(A812,"type"),"id")),"Adjusted Price",TRUE),0)</f>
        <v>0</v>
      </c>
      <c r="H812" s="14">
        <f t="shared" si="12"/>
        <v>0</v>
      </c>
    </row>
    <row r="813" spans="7:8" x14ac:dyDescent="0.3">
      <c r="G813" s="14" cm="1">
        <f t="array" ref="G813">IFERROR(_FV(_xldudf_EVEONLINE_TYPE(_FV(_FV(A813,"type"),"id")),"Adjusted Price",TRUE),0)</f>
        <v>0</v>
      </c>
      <c r="H813" s="14">
        <f t="shared" si="12"/>
        <v>0</v>
      </c>
    </row>
    <row r="814" spans="7:8" x14ac:dyDescent="0.3">
      <c r="G814" s="14" cm="1">
        <f t="array" ref="G814">IFERROR(_FV(_xldudf_EVEONLINE_TYPE(_FV(_FV(A814,"type"),"id")),"Adjusted Price",TRUE),0)</f>
        <v>0</v>
      </c>
      <c r="H814" s="14">
        <f t="shared" si="12"/>
        <v>0</v>
      </c>
    </row>
    <row r="815" spans="7:8" x14ac:dyDescent="0.3">
      <c r="G815" s="14" cm="1">
        <f t="array" ref="G815">IFERROR(_FV(_xldudf_EVEONLINE_TYPE(_FV(_FV(A815,"type"),"id")),"Adjusted Price",TRUE),0)</f>
        <v>0</v>
      </c>
      <c r="H815" s="14">
        <f t="shared" si="12"/>
        <v>0</v>
      </c>
    </row>
    <row r="816" spans="7:8" x14ac:dyDescent="0.3">
      <c r="G816" s="14" cm="1">
        <f t="array" ref="G816">IFERROR(_FV(_xldudf_EVEONLINE_TYPE(_FV(_FV(A816,"type"),"id")),"Adjusted Price",TRUE),0)</f>
        <v>0</v>
      </c>
      <c r="H816" s="14">
        <f t="shared" si="12"/>
        <v>0</v>
      </c>
    </row>
    <row r="817" spans="7:8" x14ac:dyDescent="0.3">
      <c r="G817" s="14" cm="1">
        <f t="array" ref="G817">IFERROR(_FV(_xldudf_EVEONLINE_TYPE(_FV(_FV(A817,"type"),"id")),"Adjusted Price",TRUE),0)</f>
        <v>0</v>
      </c>
      <c r="H817" s="14">
        <f t="shared" si="12"/>
        <v>0</v>
      </c>
    </row>
    <row r="818" spans="7:8" x14ac:dyDescent="0.3">
      <c r="G818" s="14" cm="1">
        <f t="array" ref="G818">IFERROR(_FV(_xldudf_EVEONLINE_TYPE(_FV(_FV(A818,"type"),"id")),"Adjusted Price",TRUE),0)</f>
        <v>0</v>
      </c>
      <c r="H818" s="14">
        <f t="shared" si="12"/>
        <v>0</v>
      </c>
    </row>
    <row r="819" spans="7:8" x14ac:dyDescent="0.3">
      <c r="G819" s="14" cm="1">
        <f t="array" ref="G819">IFERROR(_FV(_xldudf_EVEONLINE_TYPE(_FV(_FV(A819,"type"),"id")),"Adjusted Price",TRUE),0)</f>
        <v>0</v>
      </c>
      <c r="H819" s="14">
        <f t="shared" si="12"/>
        <v>0</v>
      </c>
    </row>
    <row r="820" spans="7:8" x14ac:dyDescent="0.3">
      <c r="G820" s="14" cm="1">
        <f t="array" ref="G820">IFERROR(_FV(_xldudf_EVEONLINE_TYPE(_FV(_FV(A820,"type"),"id")),"Adjusted Price",TRUE),0)</f>
        <v>0</v>
      </c>
      <c r="H820" s="14">
        <f t="shared" si="12"/>
        <v>0</v>
      </c>
    </row>
    <row r="821" spans="7:8" x14ac:dyDescent="0.3">
      <c r="G821" s="14" cm="1">
        <f t="array" ref="G821">IFERROR(_FV(_xldudf_EVEONLINE_TYPE(_FV(_FV(A821,"type"),"id")),"Adjusted Price",TRUE),0)</f>
        <v>0</v>
      </c>
      <c r="H821" s="14">
        <f t="shared" si="12"/>
        <v>0</v>
      </c>
    </row>
    <row r="822" spans="7:8" x14ac:dyDescent="0.3">
      <c r="G822" s="14" cm="1">
        <f t="array" ref="G822">IFERROR(_FV(_xldudf_EVEONLINE_TYPE(_FV(_FV(A822,"type"),"id")),"Adjusted Price",TRUE),0)</f>
        <v>0</v>
      </c>
      <c r="H822" s="14">
        <f t="shared" si="12"/>
        <v>0</v>
      </c>
    </row>
    <row r="823" spans="7:8" x14ac:dyDescent="0.3">
      <c r="G823" s="14" cm="1">
        <f t="array" ref="G823">IFERROR(_FV(_xldudf_EVEONLINE_TYPE(_FV(_FV(A823,"type"),"id")),"Adjusted Price",TRUE),0)</f>
        <v>0</v>
      </c>
      <c r="H823" s="14">
        <f t="shared" si="12"/>
        <v>0</v>
      </c>
    </row>
    <row r="824" spans="7:8" x14ac:dyDescent="0.3">
      <c r="G824" s="14" cm="1">
        <f t="array" ref="G824">IFERROR(_FV(_xldudf_EVEONLINE_TYPE(_FV(_FV(A824,"type"),"id")),"Adjusted Price",TRUE),0)</f>
        <v>0</v>
      </c>
      <c r="H824" s="14">
        <f t="shared" si="12"/>
        <v>0</v>
      </c>
    </row>
    <row r="825" spans="7:8" x14ac:dyDescent="0.3">
      <c r="G825" s="14" cm="1">
        <f t="array" ref="G825">IFERROR(_FV(_xldudf_EVEONLINE_TYPE(_FV(_FV(A825,"type"),"id")),"Adjusted Price",TRUE),0)</f>
        <v>0</v>
      </c>
      <c r="H825" s="14">
        <f t="shared" si="12"/>
        <v>0</v>
      </c>
    </row>
    <row r="826" spans="7:8" x14ac:dyDescent="0.3">
      <c r="G826" s="14" cm="1">
        <f t="array" ref="G826">IFERROR(_FV(_xldudf_EVEONLINE_TYPE(_FV(_FV(A826,"type"),"id")),"Adjusted Price",TRUE),0)</f>
        <v>0</v>
      </c>
      <c r="H826" s="14">
        <f t="shared" si="12"/>
        <v>0</v>
      </c>
    </row>
    <row r="827" spans="7:8" x14ac:dyDescent="0.3">
      <c r="G827" s="14" cm="1">
        <f t="array" ref="G827">IFERROR(_FV(_xldudf_EVEONLINE_TYPE(_FV(_FV(A827,"type"),"id")),"Adjusted Price",TRUE),0)</f>
        <v>0</v>
      </c>
      <c r="H827" s="14">
        <f t="shared" si="12"/>
        <v>0</v>
      </c>
    </row>
    <row r="828" spans="7:8" x14ac:dyDescent="0.3">
      <c r="G828" s="14" cm="1">
        <f t="array" ref="G828">IFERROR(_FV(_xldudf_EVEONLINE_TYPE(_FV(_FV(A828,"type"),"id")),"Adjusted Price",TRUE),0)</f>
        <v>0</v>
      </c>
      <c r="H828" s="14">
        <f t="shared" si="12"/>
        <v>0</v>
      </c>
    </row>
    <row r="829" spans="7:8" x14ac:dyDescent="0.3">
      <c r="G829" s="14" cm="1">
        <f t="array" ref="G829">IFERROR(_FV(_xldudf_EVEONLINE_TYPE(_FV(_FV(A829,"type"),"id")),"Adjusted Price",TRUE),0)</f>
        <v>0</v>
      </c>
      <c r="H829" s="14">
        <f t="shared" si="12"/>
        <v>0</v>
      </c>
    </row>
    <row r="830" spans="7:8" x14ac:dyDescent="0.3">
      <c r="G830" s="14" cm="1">
        <f t="array" ref="G830">IFERROR(_FV(_xldudf_EVEONLINE_TYPE(_FV(_FV(A830,"type"),"id")),"Adjusted Price",TRUE),0)</f>
        <v>0</v>
      </c>
      <c r="H830" s="14">
        <f t="shared" si="12"/>
        <v>0</v>
      </c>
    </row>
    <row r="831" spans="7:8" x14ac:dyDescent="0.3">
      <c r="G831" s="14" cm="1">
        <f t="array" ref="G831">IFERROR(_FV(_xldudf_EVEONLINE_TYPE(_FV(_FV(A831,"type"),"id")),"Adjusted Price",TRUE),0)</f>
        <v>0</v>
      </c>
      <c r="H831" s="14">
        <f t="shared" si="12"/>
        <v>0</v>
      </c>
    </row>
    <row r="832" spans="7:8" x14ac:dyDescent="0.3">
      <c r="G832" s="14" cm="1">
        <f t="array" ref="G832">IFERROR(_FV(_xldudf_EVEONLINE_TYPE(_FV(_FV(A832,"type"),"id")),"Adjusted Price",TRUE),0)</f>
        <v>0</v>
      </c>
      <c r="H832" s="14">
        <f t="shared" si="12"/>
        <v>0</v>
      </c>
    </row>
    <row r="833" spans="7:8" x14ac:dyDescent="0.3">
      <c r="G833" s="14" cm="1">
        <f t="array" ref="G833">IFERROR(_FV(_xldudf_EVEONLINE_TYPE(_FV(_FV(A833,"type"),"id")),"Adjusted Price",TRUE),0)</f>
        <v>0</v>
      </c>
      <c r="H833" s="14">
        <f t="shared" si="12"/>
        <v>0</v>
      </c>
    </row>
    <row r="834" spans="7:8" x14ac:dyDescent="0.3">
      <c r="G834" s="14" cm="1">
        <f t="array" ref="G834">IFERROR(_FV(_xldudf_EVEONLINE_TYPE(_FV(_FV(A834,"type"),"id")),"Adjusted Price",TRUE),0)</f>
        <v>0</v>
      </c>
      <c r="H834" s="14">
        <f t="shared" si="12"/>
        <v>0</v>
      </c>
    </row>
    <row r="835" spans="7:8" x14ac:dyDescent="0.3">
      <c r="G835" s="14" cm="1">
        <f t="array" ref="G835">IFERROR(_FV(_xldudf_EVEONLINE_TYPE(_FV(_FV(A835,"type"),"id")),"Adjusted Price",TRUE),0)</f>
        <v>0</v>
      </c>
      <c r="H835" s="14">
        <f t="shared" si="12"/>
        <v>0</v>
      </c>
    </row>
    <row r="836" spans="7:8" x14ac:dyDescent="0.3">
      <c r="G836" s="14" cm="1">
        <f t="array" ref="G836">IFERROR(_FV(_xldudf_EVEONLINE_TYPE(_FV(_FV(A836,"type"),"id")),"Adjusted Price",TRUE),0)</f>
        <v>0</v>
      </c>
      <c r="H836" s="14">
        <f t="shared" ref="H836:H899" si="13">G836*F836</f>
        <v>0</v>
      </c>
    </row>
    <row r="837" spans="7:8" x14ac:dyDescent="0.3">
      <c r="G837" s="14" cm="1">
        <f t="array" ref="G837">IFERROR(_FV(_xldudf_EVEONLINE_TYPE(_FV(_FV(A837,"type"),"id")),"Adjusted Price",TRUE),0)</f>
        <v>0</v>
      </c>
      <c r="H837" s="14">
        <f t="shared" si="13"/>
        <v>0</v>
      </c>
    </row>
    <row r="838" spans="7:8" x14ac:dyDescent="0.3">
      <c r="G838" s="14" cm="1">
        <f t="array" ref="G838">IFERROR(_FV(_xldudf_EVEONLINE_TYPE(_FV(_FV(A838,"type"),"id")),"Adjusted Price",TRUE),0)</f>
        <v>0</v>
      </c>
      <c r="H838" s="14">
        <f t="shared" si="13"/>
        <v>0</v>
      </c>
    </row>
    <row r="839" spans="7:8" x14ac:dyDescent="0.3">
      <c r="G839" s="14" cm="1">
        <f t="array" ref="G839">IFERROR(_FV(_xldudf_EVEONLINE_TYPE(_FV(_FV(A839,"type"),"id")),"Adjusted Price",TRUE),0)</f>
        <v>0</v>
      </c>
      <c r="H839" s="14">
        <f t="shared" si="13"/>
        <v>0</v>
      </c>
    </row>
    <row r="840" spans="7:8" x14ac:dyDescent="0.3">
      <c r="G840" s="14" cm="1">
        <f t="array" ref="G840">IFERROR(_FV(_xldudf_EVEONLINE_TYPE(_FV(_FV(A840,"type"),"id")),"Adjusted Price",TRUE),0)</f>
        <v>0</v>
      </c>
      <c r="H840" s="14">
        <f t="shared" si="13"/>
        <v>0</v>
      </c>
    </row>
    <row r="841" spans="7:8" x14ac:dyDescent="0.3">
      <c r="G841" s="14" cm="1">
        <f t="array" ref="G841">IFERROR(_FV(_xldudf_EVEONLINE_TYPE(_FV(_FV(A841,"type"),"id")),"Adjusted Price",TRUE),0)</f>
        <v>0</v>
      </c>
      <c r="H841" s="14">
        <f t="shared" si="13"/>
        <v>0</v>
      </c>
    </row>
    <row r="842" spans="7:8" x14ac:dyDescent="0.3">
      <c r="G842" s="14" cm="1">
        <f t="array" ref="G842">IFERROR(_FV(_xldudf_EVEONLINE_TYPE(_FV(_FV(A842,"type"),"id")),"Adjusted Price",TRUE),0)</f>
        <v>0</v>
      </c>
      <c r="H842" s="14">
        <f t="shared" si="13"/>
        <v>0</v>
      </c>
    </row>
    <row r="843" spans="7:8" x14ac:dyDescent="0.3">
      <c r="G843" s="14" cm="1">
        <f t="array" ref="G843">IFERROR(_FV(_xldudf_EVEONLINE_TYPE(_FV(_FV(A843,"type"),"id")),"Adjusted Price",TRUE),0)</f>
        <v>0</v>
      </c>
      <c r="H843" s="14">
        <f t="shared" si="13"/>
        <v>0</v>
      </c>
    </row>
    <row r="844" spans="7:8" x14ac:dyDescent="0.3">
      <c r="G844" s="14" cm="1">
        <f t="array" ref="G844">IFERROR(_FV(_xldudf_EVEONLINE_TYPE(_FV(_FV(A844,"type"),"id")),"Adjusted Price",TRUE),0)</f>
        <v>0</v>
      </c>
      <c r="H844" s="14">
        <f t="shared" si="13"/>
        <v>0</v>
      </c>
    </row>
    <row r="845" spans="7:8" x14ac:dyDescent="0.3">
      <c r="G845" s="14" cm="1">
        <f t="array" ref="G845">IFERROR(_FV(_xldudf_EVEONLINE_TYPE(_FV(_FV(A845,"type"),"id")),"Adjusted Price",TRUE),0)</f>
        <v>0</v>
      </c>
      <c r="H845" s="14">
        <f t="shared" si="13"/>
        <v>0</v>
      </c>
    </row>
    <row r="846" spans="7:8" x14ac:dyDescent="0.3">
      <c r="G846" s="14" cm="1">
        <f t="array" ref="G846">IFERROR(_FV(_xldudf_EVEONLINE_TYPE(_FV(_FV(A846,"type"),"id")),"Adjusted Price",TRUE),0)</f>
        <v>0</v>
      </c>
      <c r="H846" s="14">
        <f t="shared" si="13"/>
        <v>0</v>
      </c>
    </row>
    <row r="847" spans="7:8" x14ac:dyDescent="0.3">
      <c r="G847" s="14" cm="1">
        <f t="array" ref="G847">IFERROR(_FV(_xldudf_EVEONLINE_TYPE(_FV(_FV(A847,"type"),"id")),"Adjusted Price",TRUE),0)</f>
        <v>0</v>
      </c>
      <c r="H847" s="14">
        <f t="shared" si="13"/>
        <v>0</v>
      </c>
    </row>
    <row r="848" spans="7:8" x14ac:dyDescent="0.3">
      <c r="G848" s="14" cm="1">
        <f t="array" ref="G848">IFERROR(_FV(_xldudf_EVEONLINE_TYPE(_FV(_FV(A848,"type"),"id")),"Adjusted Price",TRUE),0)</f>
        <v>0</v>
      </c>
      <c r="H848" s="14">
        <f t="shared" si="13"/>
        <v>0</v>
      </c>
    </row>
    <row r="849" spans="7:8" x14ac:dyDescent="0.3">
      <c r="G849" s="14" cm="1">
        <f t="array" ref="G849">IFERROR(_FV(_xldudf_EVEONLINE_TYPE(_FV(_FV(A849,"type"),"id")),"Adjusted Price",TRUE),0)</f>
        <v>0</v>
      </c>
      <c r="H849" s="14">
        <f t="shared" si="13"/>
        <v>0</v>
      </c>
    </row>
    <row r="850" spans="7:8" x14ac:dyDescent="0.3">
      <c r="G850" s="14" cm="1">
        <f t="array" ref="G850">IFERROR(_FV(_xldudf_EVEONLINE_TYPE(_FV(_FV(A850,"type"),"id")),"Adjusted Price",TRUE),0)</f>
        <v>0</v>
      </c>
      <c r="H850" s="14">
        <f t="shared" si="13"/>
        <v>0</v>
      </c>
    </row>
    <row r="851" spans="7:8" x14ac:dyDescent="0.3">
      <c r="G851" s="14" cm="1">
        <f t="array" ref="G851">IFERROR(_FV(_xldudf_EVEONLINE_TYPE(_FV(_FV(A851,"type"),"id")),"Adjusted Price",TRUE),0)</f>
        <v>0</v>
      </c>
      <c r="H851" s="14">
        <f t="shared" si="13"/>
        <v>0</v>
      </c>
    </row>
    <row r="852" spans="7:8" x14ac:dyDescent="0.3">
      <c r="G852" s="14" cm="1">
        <f t="array" ref="G852">IFERROR(_FV(_xldudf_EVEONLINE_TYPE(_FV(_FV(A852,"type"),"id")),"Adjusted Price",TRUE),0)</f>
        <v>0</v>
      </c>
      <c r="H852" s="14">
        <f t="shared" si="13"/>
        <v>0</v>
      </c>
    </row>
    <row r="853" spans="7:8" x14ac:dyDescent="0.3">
      <c r="G853" s="14" cm="1">
        <f t="array" ref="G853">IFERROR(_FV(_xldudf_EVEONLINE_TYPE(_FV(_FV(A853,"type"),"id")),"Adjusted Price",TRUE),0)</f>
        <v>0</v>
      </c>
      <c r="H853" s="14">
        <f t="shared" si="13"/>
        <v>0</v>
      </c>
    </row>
    <row r="854" spans="7:8" x14ac:dyDescent="0.3">
      <c r="G854" s="14" cm="1">
        <f t="array" ref="G854">IFERROR(_FV(_xldudf_EVEONLINE_TYPE(_FV(_FV(A854,"type"),"id")),"Adjusted Price",TRUE),0)</f>
        <v>0</v>
      </c>
      <c r="H854" s="14">
        <f t="shared" si="13"/>
        <v>0</v>
      </c>
    </row>
    <row r="855" spans="7:8" x14ac:dyDescent="0.3">
      <c r="G855" s="14" cm="1">
        <f t="array" ref="G855">IFERROR(_FV(_xldudf_EVEONLINE_TYPE(_FV(_FV(A855,"type"),"id")),"Adjusted Price",TRUE),0)</f>
        <v>0</v>
      </c>
      <c r="H855" s="14">
        <f t="shared" si="13"/>
        <v>0</v>
      </c>
    </row>
    <row r="856" spans="7:8" x14ac:dyDescent="0.3">
      <c r="G856" s="14" cm="1">
        <f t="array" ref="G856">IFERROR(_FV(_xldudf_EVEONLINE_TYPE(_FV(_FV(A856,"type"),"id")),"Adjusted Price",TRUE),0)</f>
        <v>0</v>
      </c>
      <c r="H856" s="14">
        <f t="shared" si="13"/>
        <v>0</v>
      </c>
    </row>
    <row r="857" spans="7:8" x14ac:dyDescent="0.3">
      <c r="G857" s="14" cm="1">
        <f t="array" ref="G857">IFERROR(_FV(_xldudf_EVEONLINE_TYPE(_FV(_FV(A857,"type"),"id")),"Adjusted Price",TRUE),0)</f>
        <v>0</v>
      </c>
      <c r="H857" s="14">
        <f t="shared" si="13"/>
        <v>0</v>
      </c>
    </row>
    <row r="858" spans="7:8" x14ac:dyDescent="0.3">
      <c r="G858" s="14" cm="1">
        <f t="array" ref="G858">IFERROR(_FV(_xldudf_EVEONLINE_TYPE(_FV(_FV(A858,"type"),"id")),"Adjusted Price",TRUE),0)</f>
        <v>0</v>
      </c>
      <c r="H858" s="14">
        <f t="shared" si="13"/>
        <v>0</v>
      </c>
    </row>
    <row r="859" spans="7:8" x14ac:dyDescent="0.3">
      <c r="G859" s="14" cm="1">
        <f t="array" ref="G859">IFERROR(_FV(_xldudf_EVEONLINE_TYPE(_FV(_FV(A859,"type"),"id")),"Adjusted Price",TRUE),0)</f>
        <v>0</v>
      </c>
      <c r="H859" s="14">
        <f t="shared" si="13"/>
        <v>0</v>
      </c>
    </row>
    <row r="860" spans="7:8" x14ac:dyDescent="0.3">
      <c r="G860" s="14" cm="1">
        <f t="array" ref="G860">IFERROR(_FV(_xldudf_EVEONLINE_TYPE(_FV(_FV(A860,"type"),"id")),"Adjusted Price",TRUE),0)</f>
        <v>0</v>
      </c>
      <c r="H860" s="14">
        <f t="shared" si="13"/>
        <v>0</v>
      </c>
    </row>
    <row r="861" spans="7:8" x14ac:dyDescent="0.3">
      <c r="G861" s="14" cm="1">
        <f t="array" ref="G861">IFERROR(_FV(_xldudf_EVEONLINE_TYPE(_FV(_FV(A861,"type"),"id")),"Adjusted Price",TRUE),0)</f>
        <v>0</v>
      </c>
      <c r="H861" s="14">
        <f t="shared" si="13"/>
        <v>0</v>
      </c>
    </row>
    <row r="862" spans="7:8" x14ac:dyDescent="0.3">
      <c r="G862" s="14" cm="1">
        <f t="array" ref="G862">IFERROR(_FV(_xldudf_EVEONLINE_TYPE(_FV(_FV(A862,"type"),"id")),"Adjusted Price",TRUE),0)</f>
        <v>0</v>
      </c>
      <c r="H862" s="14">
        <f t="shared" si="13"/>
        <v>0</v>
      </c>
    </row>
    <row r="863" spans="7:8" x14ac:dyDescent="0.3">
      <c r="G863" s="14" cm="1">
        <f t="array" ref="G863">IFERROR(_FV(_xldudf_EVEONLINE_TYPE(_FV(_FV(A863,"type"),"id")),"Adjusted Price",TRUE),0)</f>
        <v>0</v>
      </c>
      <c r="H863" s="14">
        <f t="shared" si="13"/>
        <v>0</v>
      </c>
    </row>
    <row r="864" spans="7:8" x14ac:dyDescent="0.3">
      <c r="G864" s="14" cm="1">
        <f t="array" ref="G864">IFERROR(_FV(_xldudf_EVEONLINE_TYPE(_FV(_FV(A864,"type"),"id")),"Adjusted Price",TRUE),0)</f>
        <v>0</v>
      </c>
      <c r="H864" s="14">
        <f t="shared" si="13"/>
        <v>0</v>
      </c>
    </row>
    <row r="865" spans="7:8" x14ac:dyDescent="0.3">
      <c r="G865" s="14" cm="1">
        <f t="array" ref="G865">IFERROR(_FV(_xldudf_EVEONLINE_TYPE(_FV(_FV(A865,"type"),"id")),"Adjusted Price",TRUE),0)</f>
        <v>0</v>
      </c>
      <c r="H865" s="14">
        <f t="shared" si="13"/>
        <v>0</v>
      </c>
    </row>
    <row r="866" spans="7:8" x14ac:dyDescent="0.3">
      <c r="G866" s="14" cm="1">
        <f t="array" ref="G866">IFERROR(_FV(_xldudf_EVEONLINE_TYPE(_FV(_FV(A866,"type"),"id")),"Adjusted Price",TRUE),0)</f>
        <v>0</v>
      </c>
      <c r="H866" s="14">
        <f t="shared" si="13"/>
        <v>0</v>
      </c>
    </row>
    <row r="867" spans="7:8" x14ac:dyDescent="0.3">
      <c r="G867" s="14" cm="1">
        <f t="array" ref="G867">IFERROR(_FV(_xldudf_EVEONLINE_TYPE(_FV(_FV(A867,"type"),"id")),"Adjusted Price",TRUE),0)</f>
        <v>0</v>
      </c>
      <c r="H867" s="14">
        <f t="shared" si="13"/>
        <v>0</v>
      </c>
    </row>
    <row r="868" spans="7:8" x14ac:dyDescent="0.3">
      <c r="G868" s="14" cm="1">
        <f t="array" ref="G868">IFERROR(_FV(_xldudf_EVEONLINE_TYPE(_FV(_FV(A868,"type"),"id")),"Adjusted Price",TRUE),0)</f>
        <v>0</v>
      </c>
      <c r="H868" s="14">
        <f t="shared" si="13"/>
        <v>0</v>
      </c>
    </row>
    <row r="869" spans="7:8" x14ac:dyDescent="0.3">
      <c r="G869" s="14" cm="1">
        <f t="array" ref="G869">IFERROR(_FV(_xldudf_EVEONLINE_TYPE(_FV(_FV(A869,"type"),"id")),"Adjusted Price",TRUE),0)</f>
        <v>0</v>
      </c>
      <c r="H869" s="14">
        <f t="shared" si="13"/>
        <v>0</v>
      </c>
    </row>
    <row r="870" spans="7:8" x14ac:dyDescent="0.3">
      <c r="G870" s="14" cm="1">
        <f t="array" ref="G870">IFERROR(_FV(_xldudf_EVEONLINE_TYPE(_FV(_FV(A870,"type"),"id")),"Adjusted Price",TRUE),0)</f>
        <v>0</v>
      </c>
      <c r="H870" s="14">
        <f t="shared" si="13"/>
        <v>0</v>
      </c>
    </row>
    <row r="871" spans="7:8" x14ac:dyDescent="0.3">
      <c r="G871" s="14" cm="1">
        <f t="array" ref="G871">IFERROR(_FV(_xldudf_EVEONLINE_TYPE(_FV(_FV(A871,"type"),"id")),"Adjusted Price",TRUE),0)</f>
        <v>0</v>
      </c>
      <c r="H871" s="14">
        <f t="shared" si="13"/>
        <v>0</v>
      </c>
    </row>
    <row r="872" spans="7:8" x14ac:dyDescent="0.3">
      <c r="G872" s="14" cm="1">
        <f t="array" ref="G872">IFERROR(_FV(_xldudf_EVEONLINE_TYPE(_FV(_FV(A872,"type"),"id")),"Adjusted Price",TRUE),0)</f>
        <v>0</v>
      </c>
      <c r="H872" s="14">
        <f t="shared" si="13"/>
        <v>0</v>
      </c>
    </row>
    <row r="873" spans="7:8" x14ac:dyDescent="0.3">
      <c r="G873" s="14" cm="1">
        <f t="array" ref="G873">IFERROR(_FV(_xldudf_EVEONLINE_TYPE(_FV(_FV(A873,"type"),"id")),"Adjusted Price",TRUE),0)</f>
        <v>0</v>
      </c>
      <c r="H873" s="14">
        <f t="shared" si="13"/>
        <v>0</v>
      </c>
    </row>
    <row r="874" spans="7:8" x14ac:dyDescent="0.3">
      <c r="G874" s="14" cm="1">
        <f t="array" ref="G874">IFERROR(_FV(_xldudf_EVEONLINE_TYPE(_FV(_FV(A874,"type"),"id")),"Adjusted Price",TRUE),0)</f>
        <v>0</v>
      </c>
      <c r="H874" s="14">
        <f t="shared" si="13"/>
        <v>0</v>
      </c>
    </row>
    <row r="875" spans="7:8" x14ac:dyDescent="0.3">
      <c r="G875" s="14" cm="1">
        <f t="array" ref="G875">IFERROR(_FV(_xldudf_EVEONLINE_TYPE(_FV(_FV(A875,"type"),"id")),"Adjusted Price",TRUE),0)</f>
        <v>0</v>
      </c>
      <c r="H875" s="14">
        <f t="shared" si="13"/>
        <v>0</v>
      </c>
    </row>
    <row r="876" spans="7:8" x14ac:dyDescent="0.3">
      <c r="G876" s="14" cm="1">
        <f t="array" ref="G876">IFERROR(_FV(_xldudf_EVEONLINE_TYPE(_FV(_FV(A876,"type"),"id")),"Adjusted Price",TRUE),0)</f>
        <v>0</v>
      </c>
      <c r="H876" s="14">
        <f t="shared" si="13"/>
        <v>0</v>
      </c>
    </row>
    <row r="877" spans="7:8" x14ac:dyDescent="0.3">
      <c r="G877" s="14" cm="1">
        <f t="array" ref="G877">IFERROR(_FV(_xldudf_EVEONLINE_TYPE(_FV(_FV(A877,"type"),"id")),"Adjusted Price",TRUE),0)</f>
        <v>0</v>
      </c>
      <c r="H877" s="14">
        <f t="shared" si="13"/>
        <v>0</v>
      </c>
    </row>
    <row r="878" spans="7:8" x14ac:dyDescent="0.3">
      <c r="G878" s="14" cm="1">
        <f t="array" ref="G878">IFERROR(_FV(_xldudf_EVEONLINE_TYPE(_FV(_FV(A878,"type"),"id")),"Adjusted Price",TRUE),0)</f>
        <v>0</v>
      </c>
      <c r="H878" s="14">
        <f t="shared" si="13"/>
        <v>0</v>
      </c>
    </row>
    <row r="879" spans="7:8" x14ac:dyDescent="0.3">
      <c r="G879" s="14" cm="1">
        <f t="array" ref="G879">IFERROR(_FV(_xldudf_EVEONLINE_TYPE(_FV(_FV(A879,"type"),"id")),"Adjusted Price",TRUE),0)</f>
        <v>0</v>
      </c>
      <c r="H879" s="14">
        <f t="shared" si="13"/>
        <v>0</v>
      </c>
    </row>
    <row r="880" spans="7:8" x14ac:dyDescent="0.3">
      <c r="G880" s="14" cm="1">
        <f t="array" ref="G880">IFERROR(_FV(_xldudf_EVEONLINE_TYPE(_FV(_FV(A880,"type"),"id")),"Adjusted Price",TRUE),0)</f>
        <v>0</v>
      </c>
      <c r="H880" s="14">
        <f t="shared" si="13"/>
        <v>0</v>
      </c>
    </row>
    <row r="881" spans="7:8" x14ac:dyDescent="0.3">
      <c r="G881" s="14" cm="1">
        <f t="array" ref="G881">IFERROR(_FV(_xldudf_EVEONLINE_TYPE(_FV(_FV(A881,"type"),"id")),"Adjusted Price",TRUE),0)</f>
        <v>0</v>
      </c>
      <c r="H881" s="14">
        <f t="shared" si="13"/>
        <v>0</v>
      </c>
    </row>
    <row r="882" spans="7:8" x14ac:dyDescent="0.3">
      <c r="G882" s="14" cm="1">
        <f t="array" ref="G882">IFERROR(_FV(_xldudf_EVEONLINE_TYPE(_FV(_FV(A882,"type"),"id")),"Adjusted Price",TRUE),0)</f>
        <v>0</v>
      </c>
      <c r="H882" s="14">
        <f t="shared" si="13"/>
        <v>0</v>
      </c>
    </row>
    <row r="883" spans="7:8" x14ac:dyDescent="0.3">
      <c r="G883" s="14" cm="1">
        <f t="array" ref="G883">IFERROR(_FV(_xldudf_EVEONLINE_TYPE(_FV(_FV(A883,"type"),"id")),"Adjusted Price",TRUE),0)</f>
        <v>0</v>
      </c>
      <c r="H883" s="14">
        <f t="shared" si="13"/>
        <v>0</v>
      </c>
    </row>
    <row r="884" spans="7:8" x14ac:dyDescent="0.3">
      <c r="G884" s="14" cm="1">
        <f t="array" ref="G884">IFERROR(_FV(_xldudf_EVEONLINE_TYPE(_FV(_FV(A884,"type"),"id")),"Adjusted Price",TRUE),0)</f>
        <v>0</v>
      </c>
      <c r="H884" s="14">
        <f t="shared" si="13"/>
        <v>0</v>
      </c>
    </row>
    <row r="885" spans="7:8" x14ac:dyDescent="0.3">
      <c r="G885" s="14" cm="1">
        <f t="array" ref="G885">IFERROR(_FV(_xldudf_EVEONLINE_TYPE(_FV(_FV(A885,"type"),"id")),"Adjusted Price",TRUE),0)</f>
        <v>0</v>
      </c>
      <c r="H885" s="14">
        <f t="shared" si="13"/>
        <v>0</v>
      </c>
    </row>
    <row r="886" spans="7:8" x14ac:dyDescent="0.3">
      <c r="G886" s="14" cm="1">
        <f t="array" ref="G886">IFERROR(_FV(_xldudf_EVEONLINE_TYPE(_FV(_FV(A886,"type"),"id")),"Adjusted Price",TRUE),0)</f>
        <v>0</v>
      </c>
      <c r="H886" s="14">
        <f t="shared" si="13"/>
        <v>0</v>
      </c>
    </row>
    <row r="887" spans="7:8" x14ac:dyDescent="0.3">
      <c r="G887" s="14" cm="1">
        <f t="array" ref="G887">IFERROR(_FV(_xldudf_EVEONLINE_TYPE(_FV(_FV(A887,"type"),"id")),"Adjusted Price",TRUE),0)</f>
        <v>0</v>
      </c>
      <c r="H887" s="14">
        <f t="shared" si="13"/>
        <v>0</v>
      </c>
    </row>
    <row r="888" spans="7:8" x14ac:dyDescent="0.3">
      <c r="G888" s="14" cm="1">
        <f t="array" ref="G888">IFERROR(_FV(_xldudf_EVEONLINE_TYPE(_FV(_FV(A888,"type"),"id")),"Adjusted Price",TRUE),0)</f>
        <v>0</v>
      </c>
      <c r="H888" s="14">
        <f t="shared" si="13"/>
        <v>0</v>
      </c>
    </row>
    <row r="889" spans="7:8" x14ac:dyDescent="0.3">
      <c r="G889" s="14" cm="1">
        <f t="array" ref="G889">IFERROR(_FV(_xldudf_EVEONLINE_TYPE(_FV(_FV(A889,"type"),"id")),"Adjusted Price",TRUE),0)</f>
        <v>0</v>
      </c>
      <c r="H889" s="14">
        <f t="shared" si="13"/>
        <v>0</v>
      </c>
    </row>
    <row r="890" spans="7:8" x14ac:dyDescent="0.3">
      <c r="G890" s="14" cm="1">
        <f t="array" ref="G890">IFERROR(_FV(_xldudf_EVEONLINE_TYPE(_FV(_FV(A890,"type"),"id")),"Adjusted Price",TRUE),0)</f>
        <v>0</v>
      </c>
      <c r="H890" s="14">
        <f t="shared" si="13"/>
        <v>0</v>
      </c>
    </row>
    <row r="891" spans="7:8" x14ac:dyDescent="0.3">
      <c r="G891" s="14" cm="1">
        <f t="array" ref="G891">IFERROR(_FV(_xldudf_EVEONLINE_TYPE(_FV(_FV(A891,"type"),"id")),"Adjusted Price",TRUE),0)</f>
        <v>0</v>
      </c>
      <c r="H891" s="14">
        <f t="shared" si="13"/>
        <v>0</v>
      </c>
    </row>
    <row r="892" spans="7:8" x14ac:dyDescent="0.3">
      <c r="G892" s="14" cm="1">
        <f t="array" ref="G892">IFERROR(_FV(_xldudf_EVEONLINE_TYPE(_FV(_FV(A892,"type"),"id")),"Adjusted Price",TRUE),0)</f>
        <v>0</v>
      </c>
      <c r="H892" s="14">
        <f t="shared" si="13"/>
        <v>0</v>
      </c>
    </row>
    <row r="893" spans="7:8" x14ac:dyDescent="0.3">
      <c r="G893" s="14" cm="1">
        <f t="array" ref="G893">IFERROR(_FV(_xldudf_EVEONLINE_TYPE(_FV(_FV(A893,"type"),"id")),"Adjusted Price",TRUE),0)</f>
        <v>0</v>
      </c>
      <c r="H893" s="14">
        <f t="shared" si="13"/>
        <v>0</v>
      </c>
    </row>
    <row r="894" spans="7:8" x14ac:dyDescent="0.3">
      <c r="G894" s="14" cm="1">
        <f t="array" ref="G894">IFERROR(_FV(_xldudf_EVEONLINE_TYPE(_FV(_FV(A894,"type"),"id")),"Adjusted Price",TRUE),0)</f>
        <v>0</v>
      </c>
      <c r="H894" s="14">
        <f t="shared" si="13"/>
        <v>0</v>
      </c>
    </row>
    <row r="895" spans="7:8" x14ac:dyDescent="0.3">
      <c r="G895" s="14" cm="1">
        <f t="array" ref="G895">IFERROR(_FV(_xldudf_EVEONLINE_TYPE(_FV(_FV(A895,"type"),"id")),"Adjusted Price",TRUE),0)</f>
        <v>0</v>
      </c>
      <c r="H895" s="14">
        <f t="shared" si="13"/>
        <v>0</v>
      </c>
    </row>
    <row r="896" spans="7:8" x14ac:dyDescent="0.3">
      <c r="G896" s="14" cm="1">
        <f t="array" ref="G896">IFERROR(_FV(_xldudf_EVEONLINE_TYPE(_FV(_FV(A896,"type"),"id")),"Adjusted Price",TRUE),0)</f>
        <v>0</v>
      </c>
      <c r="H896" s="14">
        <f t="shared" si="13"/>
        <v>0</v>
      </c>
    </row>
    <row r="897" spans="7:8" x14ac:dyDescent="0.3">
      <c r="G897" s="14" cm="1">
        <f t="array" ref="G897">IFERROR(_FV(_xldudf_EVEONLINE_TYPE(_FV(_FV(A897,"type"),"id")),"Adjusted Price",TRUE),0)</f>
        <v>0</v>
      </c>
      <c r="H897" s="14">
        <f t="shared" si="13"/>
        <v>0</v>
      </c>
    </row>
    <row r="898" spans="7:8" x14ac:dyDescent="0.3">
      <c r="G898" s="14" cm="1">
        <f t="array" ref="G898">IFERROR(_FV(_xldudf_EVEONLINE_TYPE(_FV(_FV(A898,"type"),"id")),"Adjusted Price",TRUE),0)</f>
        <v>0</v>
      </c>
      <c r="H898" s="14">
        <f t="shared" si="13"/>
        <v>0</v>
      </c>
    </row>
    <row r="899" spans="7:8" x14ac:dyDescent="0.3">
      <c r="G899" s="14" cm="1">
        <f t="array" ref="G899">IFERROR(_FV(_xldudf_EVEONLINE_TYPE(_FV(_FV(A899,"type"),"id")),"Adjusted Price",TRUE),0)</f>
        <v>0</v>
      </c>
      <c r="H899" s="14">
        <f t="shared" si="13"/>
        <v>0</v>
      </c>
    </row>
    <row r="900" spans="7:8" x14ac:dyDescent="0.3">
      <c r="G900" s="14" cm="1">
        <f t="array" ref="G900">IFERROR(_FV(_xldudf_EVEONLINE_TYPE(_FV(_FV(A900,"type"),"id")),"Adjusted Price",TRUE),0)</f>
        <v>0</v>
      </c>
      <c r="H900" s="14">
        <f t="shared" ref="H900:H963" si="14">G900*F900</f>
        <v>0</v>
      </c>
    </row>
    <row r="901" spans="7:8" x14ac:dyDescent="0.3">
      <c r="G901" s="14" cm="1">
        <f t="array" ref="G901">IFERROR(_FV(_xldudf_EVEONLINE_TYPE(_FV(_FV(A901,"type"),"id")),"Adjusted Price",TRUE),0)</f>
        <v>0</v>
      </c>
      <c r="H901" s="14">
        <f t="shared" si="14"/>
        <v>0</v>
      </c>
    </row>
    <row r="902" spans="7:8" x14ac:dyDescent="0.3">
      <c r="G902" s="14" cm="1">
        <f t="array" ref="G902">IFERROR(_FV(_xldudf_EVEONLINE_TYPE(_FV(_FV(A902,"type"),"id")),"Adjusted Price",TRUE),0)</f>
        <v>0</v>
      </c>
      <c r="H902" s="14">
        <f t="shared" si="14"/>
        <v>0</v>
      </c>
    </row>
    <row r="903" spans="7:8" x14ac:dyDescent="0.3">
      <c r="G903" s="14" cm="1">
        <f t="array" ref="G903">IFERROR(_FV(_xldudf_EVEONLINE_TYPE(_FV(_FV(A903,"type"),"id")),"Adjusted Price",TRUE),0)</f>
        <v>0</v>
      </c>
      <c r="H903" s="14">
        <f t="shared" si="14"/>
        <v>0</v>
      </c>
    </row>
    <row r="904" spans="7:8" x14ac:dyDescent="0.3">
      <c r="G904" s="14" cm="1">
        <f t="array" ref="G904">IFERROR(_FV(_xldudf_EVEONLINE_TYPE(_FV(_FV(A904,"type"),"id")),"Adjusted Price",TRUE),0)</f>
        <v>0</v>
      </c>
      <c r="H904" s="14">
        <f t="shared" si="14"/>
        <v>0</v>
      </c>
    </row>
    <row r="905" spans="7:8" x14ac:dyDescent="0.3">
      <c r="G905" s="14" cm="1">
        <f t="array" ref="G905">IFERROR(_FV(_xldudf_EVEONLINE_TYPE(_FV(_FV(A905,"type"),"id")),"Adjusted Price",TRUE),0)</f>
        <v>0</v>
      </c>
      <c r="H905" s="14">
        <f t="shared" si="14"/>
        <v>0</v>
      </c>
    </row>
    <row r="906" spans="7:8" x14ac:dyDescent="0.3">
      <c r="G906" s="14" cm="1">
        <f t="array" ref="G906">IFERROR(_FV(_xldudf_EVEONLINE_TYPE(_FV(_FV(A906,"type"),"id")),"Adjusted Price",TRUE),0)</f>
        <v>0</v>
      </c>
      <c r="H906" s="14">
        <f t="shared" si="14"/>
        <v>0</v>
      </c>
    </row>
    <row r="907" spans="7:8" x14ac:dyDescent="0.3">
      <c r="G907" s="14" cm="1">
        <f t="array" ref="G907">IFERROR(_FV(_xldudf_EVEONLINE_TYPE(_FV(_FV(A907,"type"),"id")),"Adjusted Price",TRUE),0)</f>
        <v>0</v>
      </c>
      <c r="H907" s="14">
        <f t="shared" si="14"/>
        <v>0</v>
      </c>
    </row>
    <row r="908" spans="7:8" x14ac:dyDescent="0.3">
      <c r="G908" s="14" cm="1">
        <f t="array" ref="G908">IFERROR(_FV(_xldudf_EVEONLINE_TYPE(_FV(_FV(A908,"type"),"id")),"Adjusted Price",TRUE),0)</f>
        <v>0</v>
      </c>
      <c r="H908" s="14">
        <f t="shared" si="14"/>
        <v>0</v>
      </c>
    </row>
    <row r="909" spans="7:8" x14ac:dyDescent="0.3">
      <c r="G909" s="14" cm="1">
        <f t="array" ref="G909">IFERROR(_FV(_xldudf_EVEONLINE_TYPE(_FV(_FV(A909,"type"),"id")),"Adjusted Price",TRUE),0)</f>
        <v>0</v>
      </c>
      <c r="H909" s="14">
        <f t="shared" si="14"/>
        <v>0</v>
      </c>
    </row>
    <row r="910" spans="7:8" x14ac:dyDescent="0.3">
      <c r="G910" s="14" cm="1">
        <f t="array" ref="G910">IFERROR(_FV(_xldudf_EVEONLINE_TYPE(_FV(_FV(A910,"type"),"id")),"Adjusted Price",TRUE),0)</f>
        <v>0</v>
      </c>
      <c r="H910" s="14">
        <f t="shared" si="14"/>
        <v>0</v>
      </c>
    </row>
    <row r="911" spans="7:8" x14ac:dyDescent="0.3">
      <c r="G911" s="14" cm="1">
        <f t="array" ref="G911">IFERROR(_FV(_xldudf_EVEONLINE_TYPE(_FV(_FV(A911,"type"),"id")),"Adjusted Price",TRUE),0)</f>
        <v>0</v>
      </c>
      <c r="H911" s="14">
        <f t="shared" si="14"/>
        <v>0</v>
      </c>
    </row>
    <row r="912" spans="7:8" x14ac:dyDescent="0.3">
      <c r="G912" s="14" cm="1">
        <f t="array" ref="G912">IFERROR(_FV(_xldudf_EVEONLINE_TYPE(_FV(_FV(A912,"type"),"id")),"Adjusted Price",TRUE),0)</f>
        <v>0</v>
      </c>
      <c r="H912" s="14">
        <f t="shared" si="14"/>
        <v>0</v>
      </c>
    </row>
    <row r="913" spans="7:8" x14ac:dyDescent="0.3">
      <c r="G913" s="14" cm="1">
        <f t="array" ref="G913">IFERROR(_FV(_xldudf_EVEONLINE_TYPE(_FV(_FV(A913,"type"),"id")),"Adjusted Price",TRUE),0)</f>
        <v>0</v>
      </c>
      <c r="H913" s="14">
        <f t="shared" si="14"/>
        <v>0</v>
      </c>
    </row>
    <row r="914" spans="7:8" x14ac:dyDescent="0.3">
      <c r="G914" s="14" cm="1">
        <f t="array" ref="G914">IFERROR(_FV(_xldudf_EVEONLINE_TYPE(_FV(_FV(A914,"type"),"id")),"Adjusted Price",TRUE),0)</f>
        <v>0</v>
      </c>
      <c r="H914" s="14">
        <f t="shared" si="14"/>
        <v>0</v>
      </c>
    </row>
    <row r="915" spans="7:8" x14ac:dyDescent="0.3">
      <c r="G915" s="14" cm="1">
        <f t="array" ref="G915">IFERROR(_FV(_xldudf_EVEONLINE_TYPE(_FV(_FV(A915,"type"),"id")),"Adjusted Price",TRUE),0)</f>
        <v>0</v>
      </c>
      <c r="H915" s="14">
        <f t="shared" si="14"/>
        <v>0</v>
      </c>
    </row>
    <row r="916" spans="7:8" x14ac:dyDescent="0.3">
      <c r="G916" s="14" cm="1">
        <f t="array" ref="G916">IFERROR(_FV(_xldudf_EVEONLINE_TYPE(_FV(_FV(A916,"type"),"id")),"Adjusted Price",TRUE),0)</f>
        <v>0</v>
      </c>
      <c r="H916" s="14">
        <f t="shared" si="14"/>
        <v>0</v>
      </c>
    </row>
    <row r="917" spans="7:8" x14ac:dyDescent="0.3">
      <c r="G917" s="14" cm="1">
        <f t="array" ref="G917">IFERROR(_FV(_xldudf_EVEONLINE_TYPE(_FV(_FV(A917,"type"),"id")),"Adjusted Price",TRUE),0)</f>
        <v>0</v>
      </c>
      <c r="H917" s="14">
        <f t="shared" si="14"/>
        <v>0</v>
      </c>
    </row>
    <row r="918" spans="7:8" x14ac:dyDescent="0.3">
      <c r="G918" s="14" cm="1">
        <f t="array" ref="G918">IFERROR(_FV(_xldudf_EVEONLINE_TYPE(_FV(_FV(A918,"type"),"id")),"Adjusted Price",TRUE),0)</f>
        <v>0</v>
      </c>
      <c r="H918" s="14">
        <f t="shared" si="14"/>
        <v>0</v>
      </c>
    </row>
    <row r="919" spans="7:8" x14ac:dyDescent="0.3">
      <c r="G919" s="14" cm="1">
        <f t="array" ref="G919">IFERROR(_FV(_xldudf_EVEONLINE_TYPE(_FV(_FV(A919,"type"),"id")),"Adjusted Price",TRUE),0)</f>
        <v>0</v>
      </c>
      <c r="H919" s="14">
        <f t="shared" si="14"/>
        <v>0</v>
      </c>
    </row>
    <row r="920" spans="7:8" x14ac:dyDescent="0.3">
      <c r="G920" s="14" cm="1">
        <f t="array" ref="G920">IFERROR(_FV(_xldudf_EVEONLINE_TYPE(_FV(_FV(A920,"type"),"id")),"Adjusted Price",TRUE),0)</f>
        <v>0</v>
      </c>
      <c r="H920" s="14">
        <f t="shared" si="14"/>
        <v>0</v>
      </c>
    </row>
    <row r="921" spans="7:8" x14ac:dyDescent="0.3">
      <c r="G921" s="14" cm="1">
        <f t="array" ref="G921">IFERROR(_FV(_xldudf_EVEONLINE_TYPE(_FV(_FV(A921,"type"),"id")),"Adjusted Price",TRUE),0)</f>
        <v>0</v>
      </c>
      <c r="H921" s="14">
        <f t="shared" si="14"/>
        <v>0</v>
      </c>
    </row>
    <row r="922" spans="7:8" x14ac:dyDescent="0.3">
      <c r="G922" s="14" cm="1">
        <f t="array" ref="G922">IFERROR(_FV(_xldudf_EVEONLINE_TYPE(_FV(_FV(A922,"type"),"id")),"Adjusted Price",TRUE),0)</f>
        <v>0</v>
      </c>
      <c r="H922" s="14">
        <f t="shared" si="14"/>
        <v>0</v>
      </c>
    </row>
    <row r="923" spans="7:8" x14ac:dyDescent="0.3">
      <c r="G923" s="14" cm="1">
        <f t="array" ref="G923">IFERROR(_FV(_xldudf_EVEONLINE_TYPE(_FV(_FV(A923,"type"),"id")),"Adjusted Price",TRUE),0)</f>
        <v>0</v>
      </c>
      <c r="H923" s="14">
        <f t="shared" si="14"/>
        <v>0</v>
      </c>
    </row>
    <row r="924" spans="7:8" x14ac:dyDescent="0.3">
      <c r="G924" s="14" cm="1">
        <f t="array" ref="G924">IFERROR(_FV(_xldudf_EVEONLINE_TYPE(_FV(_FV(A924,"type"),"id")),"Adjusted Price",TRUE),0)</f>
        <v>0</v>
      </c>
      <c r="H924" s="14">
        <f t="shared" si="14"/>
        <v>0</v>
      </c>
    </row>
    <row r="925" spans="7:8" x14ac:dyDescent="0.3">
      <c r="G925" s="14" cm="1">
        <f t="array" ref="G925">IFERROR(_FV(_xldudf_EVEONLINE_TYPE(_FV(_FV(A925,"type"),"id")),"Adjusted Price",TRUE),0)</f>
        <v>0</v>
      </c>
      <c r="H925" s="14">
        <f t="shared" si="14"/>
        <v>0</v>
      </c>
    </row>
    <row r="926" spans="7:8" x14ac:dyDescent="0.3">
      <c r="G926" s="14" cm="1">
        <f t="array" ref="G926">IFERROR(_FV(_xldudf_EVEONLINE_TYPE(_FV(_FV(A926,"type"),"id")),"Adjusted Price",TRUE),0)</f>
        <v>0</v>
      </c>
      <c r="H926" s="14">
        <f t="shared" si="14"/>
        <v>0</v>
      </c>
    </row>
    <row r="927" spans="7:8" x14ac:dyDescent="0.3">
      <c r="G927" s="14" cm="1">
        <f t="array" ref="G927">IFERROR(_FV(_xldudf_EVEONLINE_TYPE(_FV(_FV(A927,"type"),"id")),"Adjusted Price",TRUE),0)</f>
        <v>0</v>
      </c>
      <c r="H927" s="14">
        <f t="shared" si="14"/>
        <v>0</v>
      </c>
    </row>
    <row r="928" spans="7:8" x14ac:dyDescent="0.3">
      <c r="G928" s="14" cm="1">
        <f t="array" ref="G928">IFERROR(_FV(_xldudf_EVEONLINE_TYPE(_FV(_FV(A928,"type"),"id")),"Adjusted Price",TRUE),0)</f>
        <v>0</v>
      </c>
      <c r="H928" s="14">
        <f t="shared" si="14"/>
        <v>0</v>
      </c>
    </row>
    <row r="929" spans="7:8" x14ac:dyDescent="0.3">
      <c r="G929" s="14" cm="1">
        <f t="array" ref="G929">IFERROR(_FV(_xldudf_EVEONLINE_TYPE(_FV(_FV(A929,"type"),"id")),"Adjusted Price",TRUE),0)</f>
        <v>0</v>
      </c>
      <c r="H929" s="14">
        <f t="shared" si="14"/>
        <v>0</v>
      </c>
    </row>
    <row r="930" spans="7:8" x14ac:dyDescent="0.3">
      <c r="G930" s="14" cm="1">
        <f t="array" ref="G930">IFERROR(_FV(_xldudf_EVEONLINE_TYPE(_FV(_FV(A930,"type"),"id")),"Adjusted Price",TRUE),0)</f>
        <v>0</v>
      </c>
      <c r="H930" s="14">
        <f t="shared" si="14"/>
        <v>0</v>
      </c>
    </row>
    <row r="931" spans="7:8" x14ac:dyDescent="0.3">
      <c r="G931" s="14" cm="1">
        <f t="array" ref="G931">IFERROR(_FV(_xldudf_EVEONLINE_TYPE(_FV(_FV(A931,"type"),"id")),"Adjusted Price",TRUE),0)</f>
        <v>0</v>
      </c>
      <c r="H931" s="14">
        <f t="shared" si="14"/>
        <v>0</v>
      </c>
    </row>
    <row r="932" spans="7:8" x14ac:dyDescent="0.3">
      <c r="G932" s="14" cm="1">
        <f t="array" ref="G932">IFERROR(_FV(_xldudf_EVEONLINE_TYPE(_FV(_FV(A932,"type"),"id")),"Adjusted Price",TRUE),0)</f>
        <v>0</v>
      </c>
      <c r="H932" s="14">
        <f t="shared" si="14"/>
        <v>0</v>
      </c>
    </row>
    <row r="933" spans="7:8" x14ac:dyDescent="0.3">
      <c r="G933" s="14" cm="1">
        <f t="array" ref="G933">IFERROR(_FV(_xldudf_EVEONLINE_TYPE(_FV(_FV(A933,"type"),"id")),"Adjusted Price",TRUE),0)</f>
        <v>0</v>
      </c>
      <c r="H933" s="14">
        <f t="shared" si="14"/>
        <v>0</v>
      </c>
    </row>
    <row r="934" spans="7:8" x14ac:dyDescent="0.3">
      <c r="G934" s="14" cm="1">
        <f t="array" ref="G934">IFERROR(_FV(_xldudf_EVEONLINE_TYPE(_FV(_FV(A934,"type"),"id")),"Adjusted Price",TRUE),0)</f>
        <v>0</v>
      </c>
      <c r="H934" s="14">
        <f t="shared" si="14"/>
        <v>0</v>
      </c>
    </row>
    <row r="935" spans="7:8" x14ac:dyDescent="0.3">
      <c r="G935" s="14" cm="1">
        <f t="array" ref="G935">IFERROR(_FV(_xldudf_EVEONLINE_TYPE(_FV(_FV(A935,"type"),"id")),"Adjusted Price",TRUE),0)</f>
        <v>0</v>
      </c>
      <c r="H935" s="14">
        <f t="shared" si="14"/>
        <v>0</v>
      </c>
    </row>
    <row r="936" spans="7:8" x14ac:dyDescent="0.3">
      <c r="G936" s="14" cm="1">
        <f t="array" ref="G936">IFERROR(_FV(_xldudf_EVEONLINE_TYPE(_FV(_FV(A936,"type"),"id")),"Adjusted Price",TRUE),0)</f>
        <v>0</v>
      </c>
      <c r="H936" s="14">
        <f t="shared" si="14"/>
        <v>0</v>
      </c>
    </row>
    <row r="937" spans="7:8" x14ac:dyDescent="0.3">
      <c r="G937" s="14" cm="1">
        <f t="array" ref="G937">IFERROR(_FV(_xldudf_EVEONLINE_TYPE(_FV(_FV(A937,"type"),"id")),"Adjusted Price",TRUE),0)</f>
        <v>0</v>
      </c>
      <c r="H937" s="14">
        <f t="shared" si="14"/>
        <v>0</v>
      </c>
    </row>
    <row r="938" spans="7:8" x14ac:dyDescent="0.3">
      <c r="G938" s="14" cm="1">
        <f t="array" ref="G938">IFERROR(_FV(_xldudf_EVEONLINE_TYPE(_FV(_FV(A938,"type"),"id")),"Adjusted Price",TRUE),0)</f>
        <v>0</v>
      </c>
      <c r="H938" s="14">
        <f t="shared" si="14"/>
        <v>0</v>
      </c>
    </row>
    <row r="939" spans="7:8" x14ac:dyDescent="0.3">
      <c r="G939" s="14" cm="1">
        <f t="array" ref="G939">IFERROR(_FV(_xldudf_EVEONLINE_TYPE(_FV(_FV(A939,"type"),"id")),"Adjusted Price",TRUE),0)</f>
        <v>0</v>
      </c>
      <c r="H939" s="14">
        <f t="shared" si="14"/>
        <v>0</v>
      </c>
    </row>
    <row r="940" spans="7:8" x14ac:dyDescent="0.3">
      <c r="G940" s="14" cm="1">
        <f t="array" ref="G940">IFERROR(_FV(_xldudf_EVEONLINE_TYPE(_FV(_FV(A940,"type"),"id")),"Adjusted Price",TRUE),0)</f>
        <v>0</v>
      </c>
      <c r="H940" s="14">
        <f t="shared" si="14"/>
        <v>0</v>
      </c>
    </row>
    <row r="941" spans="7:8" x14ac:dyDescent="0.3">
      <c r="G941" s="14" cm="1">
        <f t="array" ref="G941">IFERROR(_FV(_xldudf_EVEONLINE_TYPE(_FV(_FV(A941,"type"),"id")),"Adjusted Price",TRUE),0)</f>
        <v>0</v>
      </c>
      <c r="H941" s="14">
        <f t="shared" si="14"/>
        <v>0</v>
      </c>
    </row>
    <row r="942" spans="7:8" x14ac:dyDescent="0.3">
      <c r="G942" s="14" cm="1">
        <f t="array" ref="G942">IFERROR(_FV(_xldudf_EVEONLINE_TYPE(_FV(_FV(A942,"type"),"id")),"Adjusted Price",TRUE),0)</f>
        <v>0</v>
      </c>
      <c r="H942" s="14">
        <f t="shared" si="14"/>
        <v>0</v>
      </c>
    </row>
    <row r="943" spans="7:8" x14ac:dyDescent="0.3">
      <c r="G943" s="14" cm="1">
        <f t="array" ref="G943">IFERROR(_FV(_xldudf_EVEONLINE_TYPE(_FV(_FV(A943,"type"),"id")),"Adjusted Price",TRUE),0)</f>
        <v>0</v>
      </c>
      <c r="H943" s="14">
        <f t="shared" si="14"/>
        <v>0</v>
      </c>
    </row>
    <row r="944" spans="7:8" x14ac:dyDescent="0.3">
      <c r="G944" s="14" cm="1">
        <f t="array" ref="G944">IFERROR(_FV(_xldudf_EVEONLINE_TYPE(_FV(_FV(A944,"type"),"id")),"Adjusted Price",TRUE),0)</f>
        <v>0</v>
      </c>
      <c r="H944" s="14">
        <f t="shared" si="14"/>
        <v>0</v>
      </c>
    </row>
    <row r="945" spans="7:8" x14ac:dyDescent="0.3">
      <c r="G945" s="14" cm="1">
        <f t="array" ref="G945">IFERROR(_FV(_xldudf_EVEONLINE_TYPE(_FV(_FV(A945,"type"),"id")),"Adjusted Price",TRUE),0)</f>
        <v>0</v>
      </c>
      <c r="H945" s="14">
        <f t="shared" si="14"/>
        <v>0</v>
      </c>
    </row>
    <row r="946" spans="7:8" x14ac:dyDescent="0.3">
      <c r="G946" s="14" cm="1">
        <f t="array" ref="G946">IFERROR(_FV(_xldudf_EVEONLINE_TYPE(_FV(_FV(A946,"type"),"id")),"Adjusted Price",TRUE),0)</f>
        <v>0</v>
      </c>
      <c r="H946" s="14">
        <f t="shared" si="14"/>
        <v>0</v>
      </c>
    </row>
    <row r="947" spans="7:8" x14ac:dyDescent="0.3">
      <c r="G947" s="14" cm="1">
        <f t="array" ref="G947">IFERROR(_FV(_xldudf_EVEONLINE_TYPE(_FV(_FV(A947,"type"),"id")),"Adjusted Price",TRUE),0)</f>
        <v>0</v>
      </c>
      <c r="H947" s="14">
        <f t="shared" si="14"/>
        <v>0</v>
      </c>
    </row>
    <row r="948" spans="7:8" x14ac:dyDescent="0.3">
      <c r="G948" s="14" cm="1">
        <f t="array" ref="G948">IFERROR(_FV(_xldudf_EVEONLINE_TYPE(_FV(_FV(A948,"type"),"id")),"Adjusted Price",TRUE),0)</f>
        <v>0</v>
      </c>
      <c r="H948" s="14">
        <f t="shared" si="14"/>
        <v>0</v>
      </c>
    </row>
    <row r="949" spans="7:8" x14ac:dyDescent="0.3">
      <c r="G949" s="14" cm="1">
        <f t="array" ref="G949">IFERROR(_FV(_xldudf_EVEONLINE_TYPE(_FV(_FV(A949,"type"),"id")),"Adjusted Price",TRUE),0)</f>
        <v>0</v>
      </c>
      <c r="H949" s="14">
        <f t="shared" si="14"/>
        <v>0</v>
      </c>
    </row>
    <row r="950" spans="7:8" x14ac:dyDescent="0.3">
      <c r="G950" s="14" cm="1">
        <f t="array" ref="G950">IFERROR(_FV(_xldudf_EVEONLINE_TYPE(_FV(_FV(A950,"type"),"id")),"Adjusted Price",TRUE),0)</f>
        <v>0</v>
      </c>
      <c r="H950" s="14">
        <f t="shared" si="14"/>
        <v>0</v>
      </c>
    </row>
    <row r="951" spans="7:8" x14ac:dyDescent="0.3">
      <c r="G951" s="14" cm="1">
        <f t="array" ref="G951">IFERROR(_FV(_xldudf_EVEONLINE_TYPE(_FV(_FV(A951,"type"),"id")),"Adjusted Price",TRUE),0)</f>
        <v>0</v>
      </c>
      <c r="H951" s="14">
        <f t="shared" si="14"/>
        <v>0</v>
      </c>
    </row>
    <row r="952" spans="7:8" x14ac:dyDescent="0.3">
      <c r="G952" s="14" cm="1">
        <f t="array" ref="G952">IFERROR(_FV(_xldudf_EVEONLINE_TYPE(_FV(_FV(A952,"type"),"id")),"Adjusted Price",TRUE),0)</f>
        <v>0</v>
      </c>
      <c r="H952" s="14">
        <f t="shared" si="14"/>
        <v>0</v>
      </c>
    </row>
    <row r="953" spans="7:8" x14ac:dyDescent="0.3">
      <c r="G953" s="14" cm="1">
        <f t="array" ref="G953">IFERROR(_FV(_xldudf_EVEONLINE_TYPE(_FV(_FV(A953,"type"),"id")),"Adjusted Price",TRUE),0)</f>
        <v>0</v>
      </c>
      <c r="H953" s="14">
        <f t="shared" si="14"/>
        <v>0</v>
      </c>
    </row>
    <row r="954" spans="7:8" x14ac:dyDescent="0.3">
      <c r="G954" s="14" cm="1">
        <f t="array" ref="G954">IFERROR(_FV(_xldudf_EVEONLINE_TYPE(_FV(_FV(A954,"type"),"id")),"Adjusted Price",TRUE),0)</f>
        <v>0</v>
      </c>
      <c r="H954" s="14">
        <f t="shared" si="14"/>
        <v>0</v>
      </c>
    </row>
    <row r="955" spans="7:8" x14ac:dyDescent="0.3">
      <c r="G955" s="14" cm="1">
        <f t="array" ref="G955">IFERROR(_FV(_xldudf_EVEONLINE_TYPE(_FV(_FV(A955,"type"),"id")),"Adjusted Price",TRUE),0)</f>
        <v>0</v>
      </c>
      <c r="H955" s="14">
        <f t="shared" si="14"/>
        <v>0</v>
      </c>
    </row>
    <row r="956" spans="7:8" x14ac:dyDescent="0.3">
      <c r="G956" s="14" cm="1">
        <f t="array" ref="G956">IFERROR(_FV(_xldudf_EVEONLINE_TYPE(_FV(_FV(A956,"type"),"id")),"Adjusted Price",TRUE),0)</f>
        <v>0</v>
      </c>
      <c r="H956" s="14">
        <f t="shared" si="14"/>
        <v>0</v>
      </c>
    </row>
    <row r="957" spans="7:8" x14ac:dyDescent="0.3">
      <c r="G957" s="14" cm="1">
        <f t="array" ref="G957">IFERROR(_FV(_xldudf_EVEONLINE_TYPE(_FV(_FV(A957,"type"),"id")),"Adjusted Price",TRUE),0)</f>
        <v>0</v>
      </c>
      <c r="H957" s="14">
        <f t="shared" si="14"/>
        <v>0</v>
      </c>
    </row>
    <row r="958" spans="7:8" x14ac:dyDescent="0.3">
      <c r="G958" s="14" cm="1">
        <f t="array" ref="G958">IFERROR(_FV(_xldudf_EVEONLINE_TYPE(_FV(_FV(A958,"type"),"id")),"Adjusted Price",TRUE),0)</f>
        <v>0</v>
      </c>
      <c r="H958" s="14">
        <f t="shared" si="14"/>
        <v>0</v>
      </c>
    </row>
    <row r="959" spans="7:8" x14ac:dyDescent="0.3">
      <c r="G959" s="14" cm="1">
        <f t="array" ref="G959">IFERROR(_FV(_xldudf_EVEONLINE_TYPE(_FV(_FV(A959,"type"),"id")),"Adjusted Price",TRUE),0)</f>
        <v>0</v>
      </c>
      <c r="H959" s="14">
        <f t="shared" si="14"/>
        <v>0</v>
      </c>
    </row>
    <row r="960" spans="7:8" x14ac:dyDescent="0.3">
      <c r="G960" s="14" cm="1">
        <f t="array" ref="G960">IFERROR(_FV(_xldudf_EVEONLINE_TYPE(_FV(_FV(A960,"type"),"id")),"Adjusted Price",TRUE),0)</f>
        <v>0</v>
      </c>
      <c r="H960" s="14">
        <f t="shared" si="14"/>
        <v>0</v>
      </c>
    </row>
    <row r="961" spans="7:8" x14ac:dyDescent="0.3">
      <c r="G961" s="14" cm="1">
        <f t="array" ref="G961">IFERROR(_FV(_xldudf_EVEONLINE_TYPE(_FV(_FV(A961,"type"),"id")),"Adjusted Price",TRUE),0)</f>
        <v>0</v>
      </c>
      <c r="H961" s="14">
        <f t="shared" si="14"/>
        <v>0</v>
      </c>
    </row>
    <row r="962" spans="7:8" x14ac:dyDescent="0.3">
      <c r="G962" s="14" cm="1">
        <f t="array" ref="G962">IFERROR(_FV(_xldudf_EVEONLINE_TYPE(_FV(_FV(A962,"type"),"id")),"Adjusted Price",TRUE),0)</f>
        <v>0</v>
      </c>
      <c r="H962" s="14">
        <f t="shared" si="14"/>
        <v>0</v>
      </c>
    </row>
    <row r="963" spans="7:8" x14ac:dyDescent="0.3">
      <c r="G963" s="14" cm="1">
        <f t="array" ref="G963">IFERROR(_FV(_xldudf_EVEONLINE_TYPE(_FV(_FV(A963,"type"),"id")),"Adjusted Price",TRUE),0)</f>
        <v>0</v>
      </c>
      <c r="H963" s="14">
        <f t="shared" si="14"/>
        <v>0</v>
      </c>
    </row>
    <row r="964" spans="7:8" x14ac:dyDescent="0.3">
      <c r="G964" s="14" cm="1">
        <f t="array" ref="G964">IFERROR(_FV(_xldudf_EVEONLINE_TYPE(_FV(_FV(A964,"type"),"id")),"Adjusted Price",TRUE),0)</f>
        <v>0</v>
      </c>
      <c r="H964" s="14">
        <f t="shared" ref="H964:H1027" si="15">G964*F964</f>
        <v>0</v>
      </c>
    </row>
    <row r="965" spans="7:8" x14ac:dyDescent="0.3">
      <c r="G965" s="14" cm="1">
        <f t="array" ref="G965">IFERROR(_FV(_xldudf_EVEONLINE_TYPE(_FV(_FV(A965,"type"),"id")),"Adjusted Price",TRUE),0)</f>
        <v>0</v>
      </c>
      <c r="H965" s="14">
        <f t="shared" si="15"/>
        <v>0</v>
      </c>
    </row>
    <row r="966" spans="7:8" x14ac:dyDescent="0.3">
      <c r="G966" s="14" cm="1">
        <f t="array" ref="G966">IFERROR(_FV(_xldudf_EVEONLINE_TYPE(_FV(_FV(A966,"type"),"id")),"Adjusted Price",TRUE),0)</f>
        <v>0</v>
      </c>
      <c r="H966" s="14">
        <f t="shared" si="15"/>
        <v>0</v>
      </c>
    </row>
    <row r="967" spans="7:8" x14ac:dyDescent="0.3">
      <c r="G967" s="14" cm="1">
        <f t="array" ref="G967">IFERROR(_FV(_xldudf_EVEONLINE_TYPE(_FV(_FV(A967,"type"),"id")),"Adjusted Price",TRUE),0)</f>
        <v>0</v>
      </c>
      <c r="H967" s="14">
        <f t="shared" si="15"/>
        <v>0</v>
      </c>
    </row>
    <row r="968" spans="7:8" x14ac:dyDescent="0.3">
      <c r="G968" s="14" cm="1">
        <f t="array" ref="G968">IFERROR(_FV(_xldudf_EVEONLINE_TYPE(_FV(_FV(A968,"type"),"id")),"Adjusted Price",TRUE),0)</f>
        <v>0</v>
      </c>
      <c r="H968" s="14">
        <f t="shared" si="15"/>
        <v>0</v>
      </c>
    </row>
    <row r="969" spans="7:8" x14ac:dyDescent="0.3">
      <c r="G969" s="14" cm="1">
        <f t="array" ref="G969">IFERROR(_FV(_xldudf_EVEONLINE_TYPE(_FV(_FV(A969,"type"),"id")),"Adjusted Price",TRUE),0)</f>
        <v>0</v>
      </c>
      <c r="H969" s="14">
        <f t="shared" si="15"/>
        <v>0</v>
      </c>
    </row>
    <row r="970" spans="7:8" x14ac:dyDescent="0.3">
      <c r="G970" s="14" cm="1">
        <f t="array" ref="G970">IFERROR(_FV(_xldudf_EVEONLINE_TYPE(_FV(_FV(A970,"type"),"id")),"Adjusted Price",TRUE),0)</f>
        <v>0</v>
      </c>
      <c r="H970" s="14">
        <f t="shared" si="15"/>
        <v>0</v>
      </c>
    </row>
    <row r="971" spans="7:8" x14ac:dyDescent="0.3">
      <c r="G971" s="14" cm="1">
        <f t="array" ref="G971">IFERROR(_FV(_xldudf_EVEONLINE_TYPE(_FV(_FV(A971,"type"),"id")),"Adjusted Price",TRUE),0)</f>
        <v>0</v>
      </c>
      <c r="H971" s="14">
        <f t="shared" si="15"/>
        <v>0</v>
      </c>
    </row>
    <row r="972" spans="7:8" x14ac:dyDescent="0.3">
      <c r="G972" s="14" cm="1">
        <f t="array" ref="G972">IFERROR(_FV(_xldudf_EVEONLINE_TYPE(_FV(_FV(A972,"type"),"id")),"Adjusted Price",TRUE),0)</f>
        <v>0</v>
      </c>
      <c r="H972" s="14">
        <f t="shared" si="15"/>
        <v>0</v>
      </c>
    </row>
    <row r="973" spans="7:8" x14ac:dyDescent="0.3">
      <c r="G973" s="14" cm="1">
        <f t="array" ref="G973">IFERROR(_FV(_xldudf_EVEONLINE_TYPE(_FV(_FV(A973,"type"),"id")),"Adjusted Price",TRUE),0)</f>
        <v>0</v>
      </c>
      <c r="H973" s="14">
        <f t="shared" si="15"/>
        <v>0</v>
      </c>
    </row>
    <row r="974" spans="7:8" x14ac:dyDescent="0.3">
      <c r="G974" s="14" cm="1">
        <f t="array" ref="G974">IFERROR(_FV(_xldudf_EVEONLINE_TYPE(_FV(_FV(A974,"type"),"id")),"Adjusted Price",TRUE),0)</f>
        <v>0</v>
      </c>
      <c r="H974" s="14">
        <f t="shared" si="15"/>
        <v>0</v>
      </c>
    </row>
    <row r="975" spans="7:8" x14ac:dyDescent="0.3">
      <c r="G975" s="14" cm="1">
        <f t="array" ref="G975">IFERROR(_FV(_xldudf_EVEONLINE_TYPE(_FV(_FV(A975,"type"),"id")),"Adjusted Price",TRUE),0)</f>
        <v>0</v>
      </c>
      <c r="H975" s="14">
        <f t="shared" si="15"/>
        <v>0</v>
      </c>
    </row>
    <row r="976" spans="7:8" x14ac:dyDescent="0.3">
      <c r="G976" s="14" cm="1">
        <f t="array" ref="G976">IFERROR(_FV(_xldudf_EVEONLINE_TYPE(_FV(_FV(A976,"type"),"id")),"Adjusted Price",TRUE),0)</f>
        <v>0</v>
      </c>
      <c r="H976" s="14">
        <f t="shared" si="15"/>
        <v>0</v>
      </c>
    </row>
    <row r="977" spans="7:8" x14ac:dyDescent="0.3">
      <c r="G977" s="14" cm="1">
        <f t="array" ref="G977">IFERROR(_FV(_xldudf_EVEONLINE_TYPE(_FV(_FV(A977,"type"),"id")),"Adjusted Price",TRUE),0)</f>
        <v>0</v>
      </c>
      <c r="H977" s="14">
        <f t="shared" si="15"/>
        <v>0</v>
      </c>
    </row>
    <row r="978" spans="7:8" x14ac:dyDescent="0.3">
      <c r="G978" s="14" cm="1">
        <f t="array" ref="G978">IFERROR(_FV(_xldudf_EVEONLINE_TYPE(_FV(_FV(A978,"type"),"id")),"Adjusted Price",TRUE),0)</f>
        <v>0</v>
      </c>
      <c r="H978" s="14">
        <f t="shared" si="15"/>
        <v>0</v>
      </c>
    </row>
    <row r="979" spans="7:8" x14ac:dyDescent="0.3">
      <c r="G979" s="14" cm="1">
        <f t="array" ref="G979">IFERROR(_FV(_xldudf_EVEONLINE_TYPE(_FV(_FV(A979,"type"),"id")),"Adjusted Price",TRUE),0)</f>
        <v>0</v>
      </c>
      <c r="H979" s="14">
        <f t="shared" si="15"/>
        <v>0</v>
      </c>
    </row>
    <row r="980" spans="7:8" x14ac:dyDescent="0.3">
      <c r="G980" s="14" cm="1">
        <f t="array" ref="G980">IFERROR(_FV(_xldudf_EVEONLINE_TYPE(_FV(_FV(A980,"type"),"id")),"Adjusted Price",TRUE),0)</f>
        <v>0</v>
      </c>
      <c r="H980" s="14">
        <f t="shared" si="15"/>
        <v>0</v>
      </c>
    </row>
    <row r="981" spans="7:8" x14ac:dyDescent="0.3">
      <c r="G981" s="14" cm="1">
        <f t="array" ref="G981">IFERROR(_FV(_xldudf_EVEONLINE_TYPE(_FV(_FV(A981,"type"),"id")),"Adjusted Price",TRUE),0)</f>
        <v>0</v>
      </c>
      <c r="H981" s="14">
        <f t="shared" si="15"/>
        <v>0</v>
      </c>
    </row>
    <row r="982" spans="7:8" x14ac:dyDescent="0.3">
      <c r="G982" s="14" cm="1">
        <f t="array" ref="G982">IFERROR(_FV(_xldudf_EVEONLINE_TYPE(_FV(_FV(A982,"type"),"id")),"Adjusted Price",TRUE),0)</f>
        <v>0</v>
      </c>
      <c r="H982" s="14">
        <f t="shared" si="15"/>
        <v>0</v>
      </c>
    </row>
    <row r="983" spans="7:8" x14ac:dyDescent="0.3">
      <c r="G983" s="14" cm="1">
        <f t="array" ref="G983">IFERROR(_FV(_xldudf_EVEONLINE_TYPE(_FV(_FV(A983,"type"),"id")),"Adjusted Price",TRUE),0)</f>
        <v>0</v>
      </c>
      <c r="H983" s="14">
        <f t="shared" si="15"/>
        <v>0</v>
      </c>
    </row>
    <row r="984" spans="7:8" x14ac:dyDescent="0.3">
      <c r="G984" s="14" cm="1">
        <f t="array" ref="G984">IFERROR(_FV(_xldudf_EVEONLINE_TYPE(_FV(_FV(A984,"type"),"id")),"Adjusted Price",TRUE),0)</f>
        <v>0</v>
      </c>
      <c r="H984" s="14">
        <f t="shared" si="15"/>
        <v>0</v>
      </c>
    </row>
    <row r="985" spans="7:8" x14ac:dyDescent="0.3">
      <c r="G985" s="14" cm="1">
        <f t="array" ref="G985">IFERROR(_FV(_xldudf_EVEONLINE_TYPE(_FV(_FV(A985,"type"),"id")),"Adjusted Price",TRUE),0)</f>
        <v>0</v>
      </c>
      <c r="H985" s="14">
        <f t="shared" si="15"/>
        <v>0</v>
      </c>
    </row>
    <row r="986" spans="7:8" x14ac:dyDescent="0.3">
      <c r="G986" s="14" cm="1">
        <f t="array" ref="G986">IFERROR(_FV(_xldudf_EVEONLINE_TYPE(_FV(_FV(A986,"type"),"id")),"Adjusted Price",TRUE),0)</f>
        <v>0</v>
      </c>
      <c r="H986" s="14">
        <f t="shared" si="15"/>
        <v>0</v>
      </c>
    </row>
    <row r="987" spans="7:8" x14ac:dyDescent="0.3">
      <c r="G987" s="14" cm="1">
        <f t="array" ref="G987">IFERROR(_FV(_xldudf_EVEONLINE_TYPE(_FV(_FV(A987,"type"),"id")),"Adjusted Price",TRUE),0)</f>
        <v>0</v>
      </c>
      <c r="H987" s="14">
        <f t="shared" si="15"/>
        <v>0</v>
      </c>
    </row>
    <row r="988" spans="7:8" x14ac:dyDescent="0.3">
      <c r="G988" s="14" cm="1">
        <f t="array" ref="G988">IFERROR(_FV(_xldudf_EVEONLINE_TYPE(_FV(_FV(A988,"type"),"id")),"Adjusted Price",TRUE),0)</f>
        <v>0</v>
      </c>
      <c r="H988" s="14">
        <f t="shared" si="15"/>
        <v>0</v>
      </c>
    </row>
    <row r="989" spans="7:8" x14ac:dyDescent="0.3">
      <c r="G989" s="14" cm="1">
        <f t="array" ref="G989">IFERROR(_FV(_xldudf_EVEONLINE_TYPE(_FV(_FV(A989,"type"),"id")),"Adjusted Price",TRUE),0)</f>
        <v>0</v>
      </c>
      <c r="H989" s="14">
        <f t="shared" si="15"/>
        <v>0</v>
      </c>
    </row>
    <row r="990" spans="7:8" x14ac:dyDescent="0.3">
      <c r="G990" s="14" cm="1">
        <f t="array" ref="G990">IFERROR(_FV(_xldudf_EVEONLINE_TYPE(_FV(_FV(A990,"type"),"id")),"Adjusted Price",TRUE),0)</f>
        <v>0</v>
      </c>
      <c r="H990" s="14">
        <f t="shared" si="15"/>
        <v>0</v>
      </c>
    </row>
    <row r="991" spans="7:8" x14ac:dyDescent="0.3">
      <c r="G991" s="14" cm="1">
        <f t="array" ref="G991">IFERROR(_FV(_xldudf_EVEONLINE_TYPE(_FV(_FV(A991,"type"),"id")),"Adjusted Price",TRUE),0)</f>
        <v>0</v>
      </c>
      <c r="H991" s="14">
        <f t="shared" si="15"/>
        <v>0</v>
      </c>
    </row>
    <row r="992" spans="7:8" x14ac:dyDescent="0.3">
      <c r="G992" s="14" cm="1">
        <f t="array" ref="G992">IFERROR(_FV(_xldudf_EVEONLINE_TYPE(_FV(_FV(A992,"type"),"id")),"Adjusted Price",TRUE),0)</f>
        <v>0</v>
      </c>
      <c r="H992" s="14">
        <f t="shared" si="15"/>
        <v>0</v>
      </c>
    </row>
    <row r="993" spans="7:8" x14ac:dyDescent="0.3">
      <c r="G993" s="14" cm="1">
        <f t="array" ref="G993">IFERROR(_FV(_xldudf_EVEONLINE_TYPE(_FV(_FV(A993,"type"),"id")),"Adjusted Price",TRUE),0)</f>
        <v>0</v>
      </c>
      <c r="H993" s="14">
        <f t="shared" si="15"/>
        <v>0</v>
      </c>
    </row>
    <row r="994" spans="7:8" x14ac:dyDescent="0.3">
      <c r="G994" s="14" cm="1">
        <f t="array" ref="G994">IFERROR(_FV(_xldudf_EVEONLINE_TYPE(_FV(_FV(A994,"type"),"id")),"Adjusted Price",TRUE),0)</f>
        <v>0</v>
      </c>
      <c r="H994" s="14">
        <f t="shared" si="15"/>
        <v>0</v>
      </c>
    </row>
    <row r="995" spans="7:8" x14ac:dyDescent="0.3">
      <c r="G995" s="14" cm="1">
        <f t="array" ref="G995">IFERROR(_FV(_xldudf_EVEONLINE_TYPE(_FV(_FV(A995,"type"),"id")),"Adjusted Price",TRUE),0)</f>
        <v>0</v>
      </c>
      <c r="H995" s="14">
        <f t="shared" si="15"/>
        <v>0</v>
      </c>
    </row>
    <row r="996" spans="7:8" x14ac:dyDescent="0.3">
      <c r="G996" s="14" cm="1">
        <f t="array" ref="G996">IFERROR(_FV(_xldudf_EVEONLINE_TYPE(_FV(_FV(A996,"type"),"id")),"Adjusted Price",TRUE),0)</f>
        <v>0</v>
      </c>
      <c r="H996" s="14">
        <f t="shared" si="15"/>
        <v>0</v>
      </c>
    </row>
    <row r="997" spans="7:8" x14ac:dyDescent="0.3">
      <c r="G997" s="14" cm="1">
        <f t="array" ref="G997">IFERROR(_FV(_xldudf_EVEONLINE_TYPE(_FV(_FV(A997,"type"),"id")),"Adjusted Price",TRUE),0)</f>
        <v>0</v>
      </c>
      <c r="H997" s="14">
        <f t="shared" si="15"/>
        <v>0</v>
      </c>
    </row>
    <row r="998" spans="7:8" x14ac:dyDescent="0.3">
      <c r="G998" s="14" cm="1">
        <f t="array" ref="G998">IFERROR(_FV(_xldudf_EVEONLINE_TYPE(_FV(_FV(A998,"type"),"id")),"Adjusted Price",TRUE),0)</f>
        <v>0</v>
      </c>
      <c r="H998" s="14">
        <f t="shared" si="15"/>
        <v>0</v>
      </c>
    </row>
    <row r="999" spans="7:8" x14ac:dyDescent="0.3">
      <c r="G999" s="14" cm="1">
        <f t="array" ref="G999">IFERROR(_FV(_xldudf_EVEONLINE_TYPE(_FV(_FV(A999,"type"),"id")),"Adjusted Price",TRUE),0)</f>
        <v>0</v>
      </c>
      <c r="H999" s="14">
        <f t="shared" si="15"/>
        <v>0</v>
      </c>
    </row>
    <row r="1000" spans="7:8" x14ac:dyDescent="0.3">
      <c r="G1000" s="14" cm="1">
        <f t="array" ref="G1000">IFERROR(_FV(_xldudf_EVEONLINE_TYPE(_FV(_FV(A1000,"type"),"id")),"Adjusted Price",TRUE),0)</f>
        <v>0</v>
      </c>
      <c r="H1000" s="14">
        <f t="shared" si="15"/>
        <v>0</v>
      </c>
    </row>
    <row r="1001" spans="7:8" x14ac:dyDescent="0.3">
      <c r="G1001" s="14" cm="1">
        <f t="array" ref="G1001">IFERROR(_FV(_xldudf_EVEONLINE_TYPE(_FV(_FV(A1001,"type"),"id")),"Adjusted Price",TRUE),0)</f>
        <v>0</v>
      </c>
      <c r="H1001" s="14">
        <f t="shared" si="15"/>
        <v>0</v>
      </c>
    </row>
    <row r="1002" spans="7:8" x14ac:dyDescent="0.3">
      <c r="G1002" s="14" cm="1">
        <f t="array" ref="G1002">IFERROR(_FV(_xldudf_EVEONLINE_TYPE(_FV(_FV(A1002,"type"),"id")),"Adjusted Price",TRUE),0)</f>
        <v>0</v>
      </c>
      <c r="H1002" s="14">
        <f t="shared" si="15"/>
        <v>0</v>
      </c>
    </row>
    <row r="1003" spans="7:8" x14ac:dyDescent="0.3">
      <c r="G1003" s="14" cm="1">
        <f t="array" ref="G1003">IFERROR(_FV(_xldudf_EVEONLINE_TYPE(_FV(_FV(A1003,"type"),"id")),"Adjusted Price",TRUE),0)</f>
        <v>0</v>
      </c>
      <c r="H1003" s="14">
        <f t="shared" si="15"/>
        <v>0</v>
      </c>
    </row>
    <row r="1004" spans="7:8" x14ac:dyDescent="0.3">
      <c r="G1004" s="14" cm="1">
        <f t="array" ref="G1004">IFERROR(_FV(_xldudf_EVEONLINE_TYPE(_FV(_FV(A1004,"type"),"id")),"Adjusted Price",TRUE),0)</f>
        <v>0</v>
      </c>
      <c r="H1004" s="14">
        <f t="shared" si="15"/>
        <v>0</v>
      </c>
    </row>
    <row r="1005" spans="7:8" x14ac:dyDescent="0.3">
      <c r="G1005" s="14" cm="1">
        <f t="array" ref="G1005">IFERROR(_FV(_xldudf_EVEONLINE_TYPE(_FV(_FV(A1005,"type"),"id")),"Adjusted Price",TRUE),0)</f>
        <v>0</v>
      </c>
      <c r="H1005" s="14">
        <f t="shared" si="15"/>
        <v>0</v>
      </c>
    </row>
    <row r="1006" spans="7:8" x14ac:dyDescent="0.3">
      <c r="G1006" s="14" cm="1">
        <f t="array" ref="G1006">IFERROR(_FV(_xldudf_EVEONLINE_TYPE(_FV(_FV(A1006,"type"),"id")),"Adjusted Price",TRUE),0)</f>
        <v>0</v>
      </c>
      <c r="H1006" s="14">
        <f t="shared" si="15"/>
        <v>0</v>
      </c>
    </row>
    <row r="1007" spans="7:8" x14ac:dyDescent="0.3">
      <c r="G1007" s="14" cm="1">
        <f t="array" ref="G1007">IFERROR(_FV(_xldudf_EVEONLINE_TYPE(_FV(_FV(A1007,"type"),"id")),"Adjusted Price",TRUE),0)</f>
        <v>0</v>
      </c>
      <c r="H1007" s="14">
        <f t="shared" si="15"/>
        <v>0</v>
      </c>
    </row>
    <row r="1008" spans="7:8" x14ac:dyDescent="0.3">
      <c r="G1008" s="14" cm="1">
        <f t="array" ref="G1008">IFERROR(_FV(_xldudf_EVEONLINE_TYPE(_FV(_FV(A1008,"type"),"id")),"Adjusted Price",TRUE),0)</f>
        <v>0</v>
      </c>
      <c r="H1008" s="14">
        <f t="shared" si="15"/>
        <v>0</v>
      </c>
    </row>
    <row r="1009" spans="7:8" x14ac:dyDescent="0.3">
      <c r="G1009" s="14" cm="1">
        <f t="array" ref="G1009">IFERROR(_FV(_xldudf_EVEONLINE_TYPE(_FV(_FV(A1009,"type"),"id")),"Adjusted Price",TRUE),0)</f>
        <v>0</v>
      </c>
      <c r="H1009" s="14">
        <f t="shared" si="15"/>
        <v>0</v>
      </c>
    </row>
    <row r="1010" spans="7:8" x14ac:dyDescent="0.3">
      <c r="G1010" s="14" cm="1">
        <f t="array" ref="G1010">IFERROR(_FV(_xldudf_EVEONLINE_TYPE(_FV(_FV(A1010,"type"),"id")),"Adjusted Price",TRUE),0)</f>
        <v>0</v>
      </c>
      <c r="H1010" s="14">
        <f t="shared" si="15"/>
        <v>0</v>
      </c>
    </row>
    <row r="1011" spans="7:8" x14ac:dyDescent="0.3">
      <c r="G1011" s="14" cm="1">
        <f t="array" ref="G1011">IFERROR(_FV(_xldudf_EVEONLINE_TYPE(_FV(_FV(A1011,"type"),"id")),"Adjusted Price",TRUE),0)</f>
        <v>0</v>
      </c>
      <c r="H1011" s="14">
        <f t="shared" si="15"/>
        <v>0</v>
      </c>
    </row>
    <row r="1012" spans="7:8" x14ac:dyDescent="0.3">
      <c r="G1012" s="14" cm="1">
        <f t="array" ref="G1012">IFERROR(_FV(_xldudf_EVEONLINE_TYPE(_FV(_FV(A1012,"type"),"id")),"Adjusted Price",TRUE),0)</f>
        <v>0</v>
      </c>
      <c r="H1012" s="14">
        <f t="shared" si="15"/>
        <v>0</v>
      </c>
    </row>
    <row r="1013" spans="7:8" x14ac:dyDescent="0.3">
      <c r="G1013" s="14" cm="1">
        <f t="array" ref="G1013">IFERROR(_FV(_xldudf_EVEONLINE_TYPE(_FV(_FV(A1013,"type"),"id")),"Adjusted Price",TRUE),0)</f>
        <v>0</v>
      </c>
      <c r="H1013" s="14">
        <f t="shared" si="15"/>
        <v>0</v>
      </c>
    </row>
    <row r="1014" spans="7:8" x14ac:dyDescent="0.3">
      <c r="G1014" s="14" cm="1">
        <f t="array" ref="G1014">IFERROR(_FV(_xldudf_EVEONLINE_TYPE(_FV(_FV(A1014,"type"),"id")),"Adjusted Price",TRUE),0)</f>
        <v>0</v>
      </c>
      <c r="H1014" s="14">
        <f t="shared" si="15"/>
        <v>0</v>
      </c>
    </row>
    <row r="1015" spans="7:8" x14ac:dyDescent="0.3">
      <c r="G1015" s="14" cm="1">
        <f t="array" ref="G1015">IFERROR(_FV(_xldudf_EVEONLINE_TYPE(_FV(_FV(A1015,"type"),"id")),"Adjusted Price",TRUE),0)</f>
        <v>0</v>
      </c>
      <c r="H1015" s="14">
        <f t="shared" si="15"/>
        <v>0</v>
      </c>
    </row>
    <row r="1016" spans="7:8" x14ac:dyDescent="0.3">
      <c r="G1016" s="14" cm="1">
        <f t="array" ref="G1016">IFERROR(_FV(_xldudf_EVEONLINE_TYPE(_FV(_FV(A1016,"type"),"id")),"Adjusted Price",TRUE),0)</f>
        <v>0</v>
      </c>
      <c r="H1016" s="14">
        <f t="shared" si="15"/>
        <v>0</v>
      </c>
    </row>
    <row r="1017" spans="7:8" x14ac:dyDescent="0.3">
      <c r="G1017" s="14" cm="1">
        <f t="array" ref="G1017">IFERROR(_FV(_xldudf_EVEONLINE_TYPE(_FV(_FV(A1017,"type"),"id")),"Adjusted Price",TRUE),0)</f>
        <v>0</v>
      </c>
      <c r="H1017" s="14">
        <f t="shared" si="15"/>
        <v>0</v>
      </c>
    </row>
    <row r="1018" spans="7:8" x14ac:dyDescent="0.3">
      <c r="G1018" s="14" cm="1">
        <f t="array" ref="G1018">IFERROR(_FV(_xldudf_EVEONLINE_TYPE(_FV(_FV(A1018,"type"),"id")),"Adjusted Price",TRUE),0)</f>
        <v>0</v>
      </c>
      <c r="H1018" s="14">
        <f t="shared" si="15"/>
        <v>0</v>
      </c>
    </row>
    <row r="1019" spans="7:8" x14ac:dyDescent="0.3">
      <c r="G1019" s="14" cm="1">
        <f t="array" ref="G1019">IFERROR(_FV(_xldudf_EVEONLINE_TYPE(_FV(_FV(A1019,"type"),"id")),"Adjusted Price",TRUE),0)</f>
        <v>0</v>
      </c>
      <c r="H1019" s="14">
        <f t="shared" si="15"/>
        <v>0</v>
      </c>
    </row>
    <row r="1020" spans="7:8" x14ac:dyDescent="0.3">
      <c r="G1020" s="14" cm="1">
        <f t="array" ref="G1020">IFERROR(_FV(_xldudf_EVEONLINE_TYPE(_FV(_FV(A1020,"type"),"id")),"Adjusted Price",TRUE),0)</f>
        <v>0</v>
      </c>
      <c r="H1020" s="14">
        <f t="shared" si="15"/>
        <v>0</v>
      </c>
    </row>
    <row r="1021" spans="7:8" x14ac:dyDescent="0.3">
      <c r="G1021" s="14" cm="1">
        <f t="array" ref="G1021">IFERROR(_FV(_xldudf_EVEONLINE_TYPE(_FV(_FV(A1021,"type"),"id")),"Adjusted Price",TRUE),0)</f>
        <v>0</v>
      </c>
      <c r="H1021" s="14">
        <f t="shared" si="15"/>
        <v>0</v>
      </c>
    </row>
    <row r="1022" spans="7:8" x14ac:dyDescent="0.3">
      <c r="G1022" s="14" cm="1">
        <f t="array" ref="G1022">IFERROR(_FV(_xldudf_EVEONLINE_TYPE(_FV(_FV(A1022,"type"),"id")),"Adjusted Price",TRUE),0)</f>
        <v>0</v>
      </c>
      <c r="H1022" s="14">
        <f t="shared" si="15"/>
        <v>0</v>
      </c>
    </row>
    <row r="1023" spans="7:8" x14ac:dyDescent="0.3">
      <c r="G1023" s="14" cm="1">
        <f t="array" ref="G1023">IFERROR(_FV(_xldudf_EVEONLINE_TYPE(_FV(_FV(A1023,"type"),"id")),"Adjusted Price",TRUE),0)</f>
        <v>0</v>
      </c>
      <c r="H1023" s="14">
        <f t="shared" si="15"/>
        <v>0</v>
      </c>
    </row>
    <row r="1024" spans="7:8" x14ac:dyDescent="0.3">
      <c r="G1024" s="14" cm="1">
        <f t="array" ref="G1024">IFERROR(_FV(_xldudf_EVEONLINE_TYPE(_FV(_FV(A1024,"type"),"id")),"Adjusted Price",TRUE),0)</f>
        <v>0</v>
      </c>
      <c r="H1024" s="14">
        <f t="shared" si="15"/>
        <v>0</v>
      </c>
    </row>
    <row r="1025" spans="7:8" x14ac:dyDescent="0.3">
      <c r="G1025" s="14" cm="1">
        <f t="array" ref="G1025">IFERROR(_FV(_xldudf_EVEONLINE_TYPE(_FV(_FV(A1025,"type"),"id")),"Adjusted Price",TRUE),0)</f>
        <v>0</v>
      </c>
      <c r="H1025" s="14">
        <f t="shared" si="15"/>
        <v>0</v>
      </c>
    </row>
    <row r="1026" spans="7:8" x14ac:dyDescent="0.3">
      <c r="G1026" s="14" cm="1">
        <f t="array" ref="G1026">IFERROR(_FV(_xldudf_EVEONLINE_TYPE(_FV(_FV(A1026,"type"),"id")),"Adjusted Price",TRUE),0)</f>
        <v>0</v>
      </c>
      <c r="H1026" s="14">
        <f t="shared" si="15"/>
        <v>0</v>
      </c>
    </row>
    <row r="1027" spans="7:8" x14ac:dyDescent="0.3">
      <c r="G1027" s="14" cm="1">
        <f t="array" ref="G1027">IFERROR(_FV(_xldudf_EVEONLINE_TYPE(_FV(_FV(A1027,"type"),"id")),"Adjusted Price",TRUE),0)</f>
        <v>0</v>
      </c>
      <c r="H1027" s="14">
        <f t="shared" si="15"/>
        <v>0</v>
      </c>
    </row>
    <row r="1028" spans="7:8" x14ac:dyDescent="0.3">
      <c r="G1028" s="14" cm="1">
        <f t="array" ref="G1028">IFERROR(_FV(_xldudf_EVEONLINE_TYPE(_FV(_FV(A1028,"type"),"id")),"Adjusted Price",TRUE),0)</f>
        <v>0</v>
      </c>
      <c r="H1028" s="14">
        <f t="shared" ref="H1028:H1091" si="16">G1028*F1028</f>
        <v>0</v>
      </c>
    </row>
    <row r="1029" spans="7:8" x14ac:dyDescent="0.3">
      <c r="G1029" s="14" cm="1">
        <f t="array" ref="G1029">IFERROR(_FV(_xldudf_EVEONLINE_TYPE(_FV(_FV(A1029,"type"),"id")),"Adjusted Price",TRUE),0)</f>
        <v>0</v>
      </c>
      <c r="H1029" s="14">
        <f t="shared" si="16"/>
        <v>0</v>
      </c>
    </row>
    <row r="1030" spans="7:8" x14ac:dyDescent="0.3">
      <c r="G1030" s="14" cm="1">
        <f t="array" ref="G1030">IFERROR(_FV(_xldudf_EVEONLINE_TYPE(_FV(_FV(A1030,"type"),"id")),"Adjusted Price",TRUE),0)</f>
        <v>0</v>
      </c>
      <c r="H1030" s="14">
        <f t="shared" si="16"/>
        <v>0</v>
      </c>
    </row>
    <row r="1031" spans="7:8" x14ac:dyDescent="0.3">
      <c r="G1031" s="14" cm="1">
        <f t="array" ref="G1031">IFERROR(_FV(_xldudf_EVEONLINE_TYPE(_FV(_FV(A1031,"type"),"id")),"Adjusted Price",TRUE),0)</f>
        <v>0</v>
      </c>
      <c r="H1031" s="14">
        <f t="shared" si="16"/>
        <v>0</v>
      </c>
    </row>
    <row r="1032" spans="7:8" x14ac:dyDescent="0.3">
      <c r="G1032" s="14" cm="1">
        <f t="array" ref="G1032">IFERROR(_FV(_xldudf_EVEONLINE_TYPE(_FV(_FV(A1032,"type"),"id")),"Adjusted Price",TRUE),0)</f>
        <v>0</v>
      </c>
      <c r="H1032" s="14">
        <f t="shared" si="16"/>
        <v>0</v>
      </c>
    </row>
    <row r="1033" spans="7:8" x14ac:dyDescent="0.3">
      <c r="G1033" s="14" cm="1">
        <f t="array" ref="G1033">IFERROR(_FV(_xldudf_EVEONLINE_TYPE(_FV(_FV(A1033,"type"),"id")),"Adjusted Price",TRUE),0)</f>
        <v>0</v>
      </c>
      <c r="H1033" s="14">
        <f t="shared" si="16"/>
        <v>0</v>
      </c>
    </row>
    <row r="1034" spans="7:8" x14ac:dyDescent="0.3">
      <c r="G1034" s="14" cm="1">
        <f t="array" ref="G1034">IFERROR(_FV(_xldudf_EVEONLINE_TYPE(_FV(_FV(A1034,"type"),"id")),"Adjusted Price",TRUE),0)</f>
        <v>0</v>
      </c>
      <c r="H1034" s="14">
        <f t="shared" si="16"/>
        <v>0</v>
      </c>
    </row>
    <row r="1035" spans="7:8" x14ac:dyDescent="0.3">
      <c r="G1035" s="14" cm="1">
        <f t="array" ref="G1035">IFERROR(_FV(_xldudf_EVEONLINE_TYPE(_FV(_FV(A1035,"type"),"id")),"Adjusted Price",TRUE),0)</f>
        <v>0</v>
      </c>
      <c r="H1035" s="14">
        <f t="shared" si="16"/>
        <v>0</v>
      </c>
    </row>
    <row r="1036" spans="7:8" x14ac:dyDescent="0.3">
      <c r="G1036" s="14" cm="1">
        <f t="array" ref="G1036">IFERROR(_FV(_xldudf_EVEONLINE_TYPE(_FV(_FV(A1036,"type"),"id")),"Adjusted Price",TRUE),0)</f>
        <v>0</v>
      </c>
      <c r="H1036" s="14">
        <f t="shared" si="16"/>
        <v>0</v>
      </c>
    </row>
    <row r="1037" spans="7:8" x14ac:dyDescent="0.3">
      <c r="G1037" s="14" cm="1">
        <f t="array" ref="G1037">IFERROR(_FV(_xldudf_EVEONLINE_TYPE(_FV(_FV(A1037,"type"),"id")),"Adjusted Price",TRUE),0)</f>
        <v>0</v>
      </c>
      <c r="H1037" s="14">
        <f t="shared" si="16"/>
        <v>0</v>
      </c>
    </row>
    <row r="1038" spans="7:8" x14ac:dyDescent="0.3">
      <c r="G1038" s="14" cm="1">
        <f t="array" ref="G1038">IFERROR(_FV(_xldudf_EVEONLINE_TYPE(_FV(_FV(A1038,"type"),"id")),"Adjusted Price",TRUE),0)</f>
        <v>0</v>
      </c>
      <c r="H1038" s="14">
        <f t="shared" si="16"/>
        <v>0</v>
      </c>
    </row>
    <row r="1039" spans="7:8" x14ac:dyDescent="0.3">
      <c r="G1039" s="14" cm="1">
        <f t="array" ref="G1039">IFERROR(_FV(_xldudf_EVEONLINE_TYPE(_FV(_FV(A1039,"type"),"id")),"Adjusted Price",TRUE),0)</f>
        <v>0</v>
      </c>
      <c r="H1039" s="14">
        <f t="shared" si="16"/>
        <v>0</v>
      </c>
    </row>
    <row r="1040" spans="7:8" x14ac:dyDescent="0.3">
      <c r="G1040" s="14" cm="1">
        <f t="array" ref="G1040">IFERROR(_FV(_xldudf_EVEONLINE_TYPE(_FV(_FV(A1040,"type"),"id")),"Adjusted Price",TRUE),0)</f>
        <v>0</v>
      </c>
      <c r="H1040" s="14">
        <f t="shared" si="16"/>
        <v>0</v>
      </c>
    </row>
    <row r="1041" spans="7:8" x14ac:dyDescent="0.3">
      <c r="G1041" s="14" cm="1">
        <f t="array" ref="G1041">IFERROR(_FV(_xldudf_EVEONLINE_TYPE(_FV(_FV(A1041,"type"),"id")),"Adjusted Price",TRUE),0)</f>
        <v>0</v>
      </c>
      <c r="H1041" s="14">
        <f t="shared" si="16"/>
        <v>0</v>
      </c>
    </row>
    <row r="1042" spans="7:8" x14ac:dyDescent="0.3">
      <c r="G1042" s="14" cm="1">
        <f t="array" ref="G1042">IFERROR(_FV(_xldudf_EVEONLINE_TYPE(_FV(_FV(A1042,"type"),"id")),"Adjusted Price",TRUE),0)</f>
        <v>0</v>
      </c>
      <c r="H1042" s="14">
        <f t="shared" si="16"/>
        <v>0</v>
      </c>
    </row>
    <row r="1043" spans="7:8" x14ac:dyDescent="0.3">
      <c r="G1043" s="14" cm="1">
        <f t="array" ref="G1043">IFERROR(_FV(_xldudf_EVEONLINE_TYPE(_FV(_FV(A1043,"type"),"id")),"Adjusted Price",TRUE),0)</f>
        <v>0</v>
      </c>
      <c r="H1043" s="14">
        <f t="shared" si="16"/>
        <v>0</v>
      </c>
    </row>
    <row r="1044" spans="7:8" x14ac:dyDescent="0.3">
      <c r="G1044" s="14" cm="1">
        <f t="array" ref="G1044">IFERROR(_FV(_xldudf_EVEONLINE_TYPE(_FV(_FV(A1044,"type"),"id")),"Adjusted Price",TRUE),0)</f>
        <v>0</v>
      </c>
      <c r="H1044" s="14">
        <f t="shared" si="16"/>
        <v>0</v>
      </c>
    </row>
    <row r="1045" spans="7:8" x14ac:dyDescent="0.3">
      <c r="G1045" s="14" cm="1">
        <f t="array" ref="G1045">IFERROR(_FV(_xldudf_EVEONLINE_TYPE(_FV(_FV(A1045,"type"),"id")),"Adjusted Price",TRUE),0)</f>
        <v>0</v>
      </c>
      <c r="H1045" s="14">
        <f t="shared" si="16"/>
        <v>0</v>
      </c>
    </row>
    <row r="1046" spans="7:8" x14ac:dyDescent="0.3">
      <c r="G1046" s="14" cm="1">
        <f t="array" ref="G1046">IFERROR(_FV(_xldudf_EVEONLINE_TYPE(_FV(_FV(A1046,"type"),"id")),"Adjusted Price",TRUE),0)</f>
        <v>0</v>
      </c>
      <c r="H1046" s="14">
        <f t="shared" si="16"/>
        <v>0</v>
      </c>
    </row>
    <row r="1047" spans="7:8" x14ac:dyDescent="0.3">
      <c r="G1047" s="14" cm="1">
        <f t="array" ref="G1047">IFERROR(_FV(_xldudf_EVEONLINE_TYPE(_FV(_FV(A1047,"type"),"id")),"Adjusted Price",TRUE),0)</f>
        <v>0</v>
      </c>
      <c r="H1047" s="14">
        <f t="shared" si="16"/>
        <v>0</v>
      </c>
    </row>
    <row r="1048" spans="7:8" x14ac:dyDescent="0.3">
      <c r="G1048" s="14" cm="1">
        <f t="array" ref="G1048">IFERROR(_FV(_xldudf_EVEONLINE_TYPE(_FV(_FV(A1048,"type"),"id")),"Adjusted Price",TRUE),0)</f>
        <v>0</v>
      </c>
      <c r="H1048" s="14">
        <f t="shared" si="16"/>
        <v>0</v>
      </c>
    </row>
    <row r="1049" spans="7:8" x14ac:dyDescent="0.3">
      <c r="G1049" s="14" cm="1">
        <f t="array" ref="G1049">IFERROR(_FV(_xldudf_EVEONLINE_TYPE(_FV(_FV(A1049,"type"),"id")),"Adjusted Price",TRUE),0)</f>
        <v>0</v>
      </c>
      <c r="H1049" s="14">
        <f t="shared" si="16"/>
        <v>0</v>
      </c>
    </row>
    <row r="1050" spans="7:8" x14ac:dyDescent="0.3">
      <c r="G1050" s="14" cm="1">
        <f t="array" ref="G1050">IFERROR(_FV(_xldudf_EVEONLINE_TYPE(_FV(_FV(A1050,"type"),"id")),"Adjusted Price",TRUE),0)</f>
        <v>0</v>
      </c>
      <c r="H1050" s="14">
        <f t="shared" si="16"/>
        <v>0</v>
      </c>
    </row>
    <row r="1051" spans="7:8" x14ac:dyDescent="0.3">
      <c r="G1051" s="14" cm="1">
        <f t="array" ref="G1051">IFERROR(_FV(_xldudf_EVEONLINE_TYPE(_FV(_FV(A1051,"type"),"id")),"Adjusted Price",TRUE),0)</f>
        <v>0</v>
      </c>
      <c r="H1051" s="14">
        <f t="shared" si="16"/>
        <v>0</v>
      </c>
    </row>
    <row r="1052" spans="7:8" x14ac:dyDescent="0.3">
      <c r="G1052" s="14" cm="1">
        <f t="array" ref="G1052">IFERROR(_FV(_xldudf_EVEONLINE_TYPE(_FV(_FV(A1052,"type"),"id")),"Adjusted Price",TRUE),0)</f>
        <v>0</v>
      </c>
      <c r="H1052" s="14">
        <f t="shared" si="16"/>
        <v>0</v>
      </c>
    </row>
    <row r="1053" spans="7:8" x14ac:dyDescent="0.3">
      <c r="G1053" s="14" cm="1">
        <f t="array" ref="G1053">IFERROR(_FV(_xldudf_EVEONLINE_TYPE(_FV(_FV(A1053,"type"),"id")),"Adjusted Price",TRUE),0)</f>
        <v>0</v>
      </c>
      <c r="H1053" s="14">
        <f t="shared" si="16"/>
        <v>0</v>
      </c>
    </row>
    <row r="1054" spans="7:8" x14ac:dyDescent="0.3">
      <c r="G1054" s="14" cm="1">
        <f t="array" ref="G1054">IFERROR(_FV(_xldudf_EVEONLINE_TYPE(_FV(_FV(A1054,"type"),"id")),"Adjusted Price",TRUE),0)</f>
        <v>0</v>
      </c>
      <c r="H1054" s="14">
        <f t="shared" si="16"/>
        <v>0</v>
      </c>
    </row>
    <row r="1055" spans="7:8" x14ac:dyDescent="0.3">
      <c r="G1055" s="14" cm="1">
        <f t="array" ref="G1055">IFERROR(_FV(_xldudf_EVEONLINE_TYPE(_FV(_FV(A1055,"type"),"id")),"Adjusted Price",TRUE),0)</f>
        <v>0</v>
      </c>
      <c r="H1055" s="14">
        <f t="shared" si="16"/>
        <v>0</v>
      </c>
    </row>
    <row r="1056" spans="7:8" x14ac:dyDescent="0.3">
      <c r="G1056" s="14" cm="1">
        <f t="array" ref="G1056">IFERROR(_FV(_xldudf_EVEONLINE_TYPE(_FV(_FV(A1056,"type"),"id")),"Adjusted Price",TRUE),0)</f>
        <v>0</v>
      </c>
      <c r="H1056" s="14">
        <f t="shared" si="16"/>
        <v>0</v>
      </c>
    </row>
    <row r="1057" spans="7:8" x14ac:dyDescent="0.3">
      <c r="G1057" s="14" cm="1">
        <f t="array" ref="G1057">IFERROR(_FV(_xldudf_EVEONLINE_TYPE(_FV(_FV(A1057,"type"),"id")),"Adjusted Price",TRUE),0)</f>
        <v>0</v>
      </c>
      <c r="H1057" s="14">
        <f t="shared" si="16"/>
        <v>0</v>
      </c>
    </row>
    <row r="1058" spans="7:8" x14ac:dyDescent="0.3">
      <c r="G1058" s="14" cm="1">
        <f t="array" ref="G1058">IFERROR(_FV(_xldudf_EVEONLINE_TYPE(_FV(_FV(A1058,"type"),"id")),"Adjusted Price",TRUE),0)</f>
        <v>0</v>
      </c>
      <c r="H1058" s="14">
        <f t="shared" si="16"/>
        <v>0</v>
      </c>
    </row>
    <row r="1059" spans="7:8" x14ac:dyDescent="0.3">
      <c r="G1059" s="14" cm="1">
        <f t="array" ref="G1059">IFERROR(_FV(_xldudf_EVEONLINE_TYPE(_FV(_FV(A1059,"type"),"id")),"Adjusted Price",TRUE),0)</f>
        <v>0</v>
      </c>
      <c r="H1059" s="14">
        <f t="shared" si="16"/>
        <v>0</v>
      </c>
    </row>
    <row r="1060" spans="7:8" x14ac:dyDescent="0.3">
      <c r="G1060" s="14" cm="1">
        <f t="array" ref="G1060">IFERROR(_FV(_xldudf_EVEONLINE_TYPE(_FV(_FV(A1060,"type"),"id")),"Adjusted Price",TRUE),0)</f>
        <v>0</v>
      </c>
      <c r="H1060" s="14">
        <f t="shared" si="16"/>
        <v>0</v>
      </c>
    </row>
    <row r="1061" spans="7:8" x14ac:dyDescent="0.3">
      <c r="G1061" s="14" cm="1">
        <f t="array" ref="G1061">IFERROR(_FV(_xldudf_EVEONLINE_TYPE(_FV(_FV(A1061,"type"),"id")),"Adjusted Price",TRUE),0)</f>
        <v>0</v>
      </c>
      <c r="H1061" s="14">
        <f t="shared" si="16"/>
        <v>0</v>
      </c>
    </row>
    <row r="1062" spans="7:8" x14ac:dyDescent="0.3">
      <c r="G1062" s="14" cm="1">
        <f t="array" ref="G1062">IFERROR(_FV(_xldudf_EVEONLINE_TYPE(_FV(_FV(A1062,"type"),"id")),"Adjusted Price",TRUE),0)</f>
        <v>0</v>
      </c>
      <c r="H1062" s="14">
        <f t="shared" si="16"/>
        <v>0</v>
      </c>
    </row>
    <row r="1063" spans="7:8" x14ac:dyDescent="0.3">
      <c r="G1063" s="14" cm="1">
        <f t="array" ref="G1063">IFERROR(_FV(_xldudf_EVEONLINE_TYPE(_FV(_FV(A1063,"type"),"id")),"Adjusted Price",TRUE),0)</f>
        <v>0</v>
      </c>
      <c r="H1063" s="14">
        <f t="shared" si="16"/>
        <v>0</v>
      </c>
    </row>
    <row r="1064" spans="7:8" x14ac:dyDescent="0.3">
      <c r="G1064" s="14" cm="1">
        <f t="array" ref="G1064">IFERROR(_FV(_xldudf_EVEONLINE_TYPE(_FV(_FV(A1064,"type"),"id")),"Adjusted Price",TRUE),0)</f>
        <v>0</v>
      </c>
      <c r="H1064" s="14">
        <f t="shared" si="16"/>
        <v>0</v>
      </c>
    </row>
    <row r="1065" spans="7:8" x14ac:dyDescent="0.3">
      <c r="G1065" s="14" cm="1">
        <f t="array" ref="G1065">IFERROR(_FV(_xldudf_EVEONLINE_TYPE(_FV(_FV(A1065,"type"),"id")),"Adjusted Price",TRUE),0)</f>
        <v>0</v>
      </c>
      <c r="H1065" s="14">
        <f t="shared" si="16"/>
        <v>0</v>
      </c>
    </row>
    <row r="1066" spans="7:8" x14ac:dyDescent="0.3">
      <c r="G1066" s="14" cm="1">
        <f t="array" ref="G1066">IFERROR(_FV(_xldudf_EVEONLINE_TYPE(_FV(_FV(A1066,"type"),"id")),"Adjusted Price",TRUE),0)</f>
        <v>0</v>
      </c>
      <c r="H1066" s="14">
        <f t="shared" si="16"/>
        <v>0</v>
      </c>
    </row>
    <row r="1067" spans="7:8" x14ac:dyDescent="0.3">
      <c r="G1067" s="14" cm="1">
        <f t="array" ref="G1067">IFERROR(_FV(_xldudf_EVEONLINE_TYPE(_FV(_FV(A1067,"type"),"id")),"Adjusted Price",TRUE),0)</f>
        <v>0</v>
      </c>
      <c r="H1067" s="14">
        <f t="shared" si="16"/>
        <v>0</v>
      </c>
    </row>
    <row r="1068" spans="7:8" x14ac:dyDescent="0.3">
      <c r="G1068" s="14" cm="1">
        <f t="array" ref="G1068">IFERROR(_FV(_xldudf_EVEONLINE_TYPE(_FV(_FV(A1068,"type"),"id")),"Adjusted Price",TRUE),0)</f>
        <v>0</v>
      </c>
      <c r="H1068" s="14">
        <f t="shared" si="16"/>
        <v>0</v>
      </c>
    </row>
    <row r="1069" spans="7:8" x14ac:dyDescent="0.3">
      <c r="G1069" s="14" cm="1">
        <f t="array" ref="G1069">IFERROR(_FV(_xldudf_EVEONLINE_TYPE(_FV(_FV(A1069,"type"),"id")),"Adjusted Price",TRUE),0)</f>
        <v>0</v>
      </c>
      <c r="H1069" s="14">
        <f t="shared" si="16"/>
        <v>0</v>
      </c>
    </row>
    <row r="1070" spans="7:8" x14ac:dyDescent="0.3">
      <c r="G1070" s="14" cm="1">
        <f t="array" ref="G1070">IFERROR(_FV(_xldudf_EVEONLINE_TYPE(_FV(_FV(A1070,"type"),"id")),"Adjusted Price",TRUE),0)</f>
        <v>0</v>
      </c>
      <c r="H1070" s="14">
        <f t="shared" si="16"/>
        <v>0</v>
      </c>
    </row>
    <row r="1071" spans="7:8" x14ac:dyDescent="0.3">
      <c r="G1071" s="14" cm="1">
        <f t="array" ref="G1071">IFERROR(_FV(_xldudf_EVEONLINE_TYPE(_FV(_FV(A1071,"type"),"id")),"Adjusted Price",TRUE),0)</f>
        <v>0</v>
      </c>
      <c r="H1071" s="14">
        <f t="shared" si="16"/>
        <v>0</v>
      </c>
    </row>
    <row r="1072" spans="7:8" x14ac:dyDescent="0.3">
      <c r="G1072" s="14" cm="1">
        <f t="array" ref="G1072">IFERROR(_FV(_xldudf_EVEONLINE_TYPE(_FV(_FV(A1072,"type"),"id")),"Adjusted Price",TRUE),0)</f>
        <v>0</v>
      </c>
      <c r="H1072" s="14">
        <f t="shared" si="16"/>
        <v>0</v>
      </c>
    </row>
    <row r="1073" spans="7:8" x14ac:dyDescent="0.3">
      <c r="G1073" s="14" cm="1">
        <f t="array" ref="G1073">IFERROR(_FV(_xldudf_EVEONLINE_TYPE(_FV(_FV(A1073,"type"),"id")),"Adjusted Price",TRUE),0)</f>
        <v>0</v>
      </c>
      <c r="H1073" s="14">
        <f t="shared" si="16"/>
        <v>0</v>
      </c>
    </row>
    <row r="1074" spans="7:8" x14ac:dyDescent="0.3">
      <c r="G1074" s="14" cm="1">
        <f t="array" ref="G1074">IFERROR(_FV(_xldudf_EVEONLINE_TYPE(_FV(_FV(A1074,"type"),"id")),"Adjusted Price",TRUE),0)</f>
        <v>0</v>
      </c>
      <c r="H1074" s="14">
        <f t="shared" si="16"/>
        <v>0</v>
      </c>
    </row>
    <row r="1075" spans="7:8" x14ac:dyDescent="0.3">
      <c r="G1075" s="14" cm="1">
        <f t="array" ref="G1075">IFERROR(_FV(_xldudf_EVEONLINE_TYPE(_FV(_FV(A1075,"type"),"id")),"Adjusted Price",TRUE),0)</f>
        <v>0</v>
      </c>
      <c r="H1075" s="14">
        <f t="shared" si="16"/>
        <v>0</v>
      </c>
    </row>
    <row r="1076" spans="7:8" x14ac:dyDescent="0.3">
      <c r="G1076" s="14" cm="1">
        <f t="array" ref="G1076">IFERROR(_FV(_xldudf_EVEONLINE_TYPE(_FV(_FV(A1076,"type"),"id")),"Adjusted Price",TRUE),0)</f>
        <v>0</v>
      </c>
      <c r="H1076" s="14">
        <f t="shared" si="16"/>
        <v>0</v>
      </c>
    </row>
    <row r="1077" spans="7:8" x14ac:dyDescent="0.3">
      <c r="G1077" s="14" cm="1">
        <f t="array" ref="G1077">IFERROR(_FV(_xldudf_EVEONLINE_TYPE(_FV(_FV(A1077,"type"),"id")),"Adjusted Price",TRUE),0)</f>
        <v>0</v>
      </c>
      <c r="H1077" s="14">
        <f t="shared" si="16"/>
        <v>0</v>
      </c>
    </row>
    <row r="1078" spans="7:8" x14ac:dyDescent="0.3">
      <c r="G1078" s="14" cm="1">
        <f t="array" ref="G1078">IFERROR(_FV(_xldudf_EVEONLINE_TYPE(_FV(_FV(A1078,"type"),"id")),"Adjusted Price",TRUE),0)</f>
        <v>0</v>
      </c>
      <c r="H1078" s="14">
        <f t="shared" si="16"/>
        <v>0</v>
      </c>
    </row>
    <row r="1079" spans="7:8" x14ac:dyDescent="0.3">
      <c r="G1079" s="14" cm="1">
        <f t="array" ref="G1079">IFERROR(_FV(_xldudf_EVEONLINE_TYPE(_FV(_FV(A1079,"type"),"id")),"Adjusted Price",TRUE),0)</f>
        <v>0</v>
      </c>
      <c r="H1079" s="14">
        <f t="shared" si="16"/>
        <v>0</v>
      </c>
    </row>
    <row r="1080" spans="7:8" x14ac:dyDescent="0.3">
      <c r="G1080" s="14" cm="1">
        <f t="array" ref="G1080">IFERROR(_FV(_xldudf_EVEONLINE_TYPE(_FV(_FV(A1080,"type"),"id")),"Adjusted Price",TRUE),0)</f>
        <v>0</v>
      </c>
      <c r="H1080" s="14">
        <f t="shared" si="16"/>
        <v>0</v>
      </c>
    </row>
    <row r="1081" spans="7:8" x14ac:dyDescent="0.3">
      <c r="G1081" s="14" cm="1">
        <f t="array" ref="G1081">IFERROR(_FV(_xldudf_EVEONLINE_TYPE(_FV(_FV(A1081,"type"),"id")),"Adjusted Price",TRUE),0)</f>
        <v>0</v>
      </c>
      <c r="H1081" s="14">
        <f t="shared" si="16"/>
        <v>0</v>
      </c>
    </row>
    <row r="1082" spans="7:8" x14ac:dyDescent="0.3">
      <c r="G1082" s="14" cm="1">
        <f t="array" ref="G1082">IFERROR(_FV(_xldudf_EVEONLINE_TYPE(_FV(_FV(A1082,"type"),"id")),"Adjusted Price",TRUE),0)</f>
        <v>0</v>
      </c>
      <c r="H1082" s="14">
        <f t="shared" si="16"/>
        <v>0</v>
      </c>
    </row>
    <row r="1083" spans="7:8" x14ac:dyDescent="0.3">
      <c r="G1083" s="14" cm="1">
        <f t="array" ref="G1083">IFERROR(_FV(_xldudf_EVEONLINE_TYPE(_FV(_FV(A1083,"type"),"id")),"Adjusted Price",TRUE),0)</f>
        <v>0</v>
      </c>
      <c r="H1083" s="14">
        <f t="shared" si="16"/>
        <v>0</v>
      </c>
    </row>
    <row r="1084" spans="7:8" x14ac:dyDescent="0.3">
      <c r="G1084" s="14" cm="1">
        <f t="array" ref="G1084">IFERROR(_FV(_xldudf_EVEONLINE_TYPE(_FV(_FV(A1084,"type"),"id")),"Adjusted Price",TRUE),0)</f>
        <v>0</v>
      </c>
      <c r="H1084" s="14">
        <f t="shared" si="16"/>
        <v>0</v>
      </c>
    </row>
    <row r="1085" spans="7:8" x14ac:dyDescent="0.3">
      <c r="G1085" s="14" cm="1">
        <f t="array" ref="G1085">IFERROR(_FV(_xldudf_EVEONLINE_TYPE(_FV(_FV(A1085,"type"),"id")),"Adjusted Price",TRUE),0)</f>
        <v>0</v>
      </c>
      <c r="H1085" s="14">
        <f t="shared" si="16"/>
        <v>0</v>
      </c>
    </row>
    <row r="1086" spans="7:8" x14ac:dyDescent="0.3">
      <c r="G1086" s="14" cm="1">
        <f t="array" ref="G1086">IFERROR(_FV(_xldudf_EVEONLINE_TYPE(_FV(_FV(A1086,"type"),"id")),"Adjusted Price",TRUE),0)</f>
        <v>0</v>
      </c>
      <c r="H1086" s="14">
        <f t="shared" si="16"/>
        <v>0</v>
      </c>
    </row>
    <row r="1087" spans="7:8" x14ac:dyDescent="0.3">
      <c r="G1087" s="14" cm="1">
        <f t="array" ref="G1087">IFERROR(_FV(_xldudf_EVEONLINE_TYPE(_FV(_FV(A1087,"type"),"id")),"Adjusted Price",TRUE),0)</f>
        <v>0</v>
      </c>
      <c r="H1087" s="14">
        <f t="shared" si="16"/>
        <v>0</v>
      </c>
    </row>
    <row r="1088" spans="7:8" x14ac:dyDescent="0.3">
      <c r="G1088" s="14" cm="1">
        <f t="array" ref="G1088">IFERROR(_FV(_xldudf_EVEONLINE_TYPE(_FV(_FV(A1088,"type"),"id")),"Adjusted Price",TRUE),0)</f>
        <v>0</v>
      </c>
      <c r="H1088" s="14">
        <f t="shared" si="16"/>
        <v>0</v>
      </c>
    </row>
    <row r="1089" spans="7:8" x14ac:dyDescent="0.3">
      <c r="G1089" s="14" cm="1">
        <f t="array" ref="G1089">IFERROR(_FV(_xldudf_EVEONLINE_TYPE(_FV(_FV(A1089,"type"),"id")),"Adjusted Price",TRUE),0)</f>
        <v>0</v>
      </c>
      <c r="H1089" s="14">
        <f t="shared" si="16"/>
        <v>0</v>
      </c>
    </row>
    <row r="1090" spans="7:8" x14ac:dyDescent="0.3">
      <c r="G1090" s="14" cm="1">
        <f t="array" ref="G1090">IFERROR(_FV(_xldudf_EVEONLINE_TYPE(_FV(_FV(A1090,"type"),"id")),"Adjusted Price",TRUE),0)</f>
        <v>0</v>
      </c>
      <c r="H1090" s="14">
        <f t="shared" si="16"/>
        <v>0</v>
      </c>
    </row>
    <row r="1091" spans="7:8" x14ac:dyDescent="0.3">
      <c r="G1091" s="14" cm="1">
        <f t="array" ref="G1091">IFERROR(_FV(_xldudf_EVEONLINE_TYPE(_FV(_FV(A1091,"type"),"id")),"Adjusted Price",TRUE),0)</f>
        <v>0</v>
      </c>
      <c r="H1091" s="14">
        <f t="shared" si="16"/>
        <v>0</v>
      </c>
    </row>
    <row r="1092" spans="7:8" x14ac:dyDescent="0.3">
      <c r="G1092" s="14" cm="1">
        <f t="array" ref="G1092">IFERROR(_FV(_xldudf_EVEONLINE_TYPE(_FV(_FV(A1092,"type"),"id")),"Adjusted Price",TRUE),0)</f>
        <v>0</v>
      </c>
      <c r="H1092" s="14">
        <f t="shared" ref="H1092:H1155" si="17">G1092*F1092</f>
        <v>0</v>
      </c>
    </row>
    <row r="1093" spans="7:8" x14ac:dyDescent="0.3">
      <c r="G1093" s="14" cm="1">
        <f t="array" ref="G1093">IFERROR(_FV(_xldudf_EVEONLINE_TYPE(_FV(_FV(A1093,"type"),"id")),"Adjusted Price",TRUE),0)</f>
        <v>0</v>
      </c>
      <c r="H1093" s="14">
        <f t="shared" si="17"/>
        <v>0</v>
      </c>
    </row>
    <row r="1094" spans="7:8" x14ac:dyDescent="0.3">
      <c r="G1094" s="14" cm="1">
        <f t="array" ref="G1094">IFERROR(_FV(_xldudf_EVEONLINE_TYPE(_FV(_FV(A1094,"type"),"id")),"Adjusted Price",TRUE),0)</f>
        <v>0</v>
      </c>
      <c r="H1094" s="14">
        <f t="shared" si="17"/>
        <v>0</v>
      </c>
    </row>
    <row r="1095" spans="7:8" x14ac:dyDescent="0.3">
      <c r="G1095" s="14" cm="1">
        <f t="array" ref="G1095">IFERROR(_FV(_xldudf_EVEONLINE_TYPE(_FV(_FV(A1095,"type"),"id")),"Adjusted Price",TRUE),0)</f>
        <v>0</v>
      </c>
      <c r="H1095" s="14">
        <f t="shared" si="17"/>
        <v>0</v>
      </c>
    </row>
    <row r="1096" spans="7:8" x14ac:dyDescent="0.3">
      <c r="G1096" s="14" cm="1">
        <f t="array" ref="G1096">IFERROR(_FV(_xldudf_EVEONLINE_TYPE(_FV(_FV(A1096,"type"),"id")),"Adjusted Price",TRUE),0)</f>
        <v>0</v>
      </c>
      <c r="H1096" s="14">
        <f t="shared" si="17"/>
        <v>0</v>
      </c>
    </row>
    <row r="1097" spans="7:8" x14ac:dyDescent="0.3">
      <c r="G1097" s="14" cm="1">
        <f t="array" ref="G1097">IFERROR(_FV(_xldudf_EVEONLINE_TYPE(_FV(_FV(A1097,"type"),"id")),"Adjusted Price",TRUE),0)</f>
        <v>0</v>
      </c>
      <c r="H1097" s="14">
        <f t="shared" si="17"/>
        <v>0</v>
      </c>
    </row>
    <row r="1098" spans="7:8" x14ac:dyDescent="0.3">
      <c r="G1098" s="14" cm="1">
        <f t="array" ref="G1098">IFERROR(_FV(_xldudf_EVEONLINE_TYPE(_FV(_FV(A1098,"type"),"id")),"Adjusted Price",TRUE),0)</f>
        <v>0</v>
      </c>
      <c r="H1098" s="14">
        <f t="shared" si="17"/>
        <v>0</v>
      </c>
    </row>
    <row r="1099" spans="7:8" x14ac:dyDescent="0.3">
      <c r="G1099" s="14" cm="1">
        <f t="array" ref="G1099">IFERROR(_FV(_xldudf_EVEONLINE_TYPE(_FV(_FV(A1099,"type"),"id")),"Adjusted Price",TRUE),0)</f>
        <v>0</v>
      </c>
      <c r="H1099" s="14">
        <f t="shared" si="17"/>
        <v>0</v>
      </c>
    </row>
    <row r="1100" spans="7:8" x14ac:dyDescent="0.3">
      <c r="G1100" s="14" cm="1">
        <f t="array" ref="G1100">IFERROR(_FV(_xldudf_EVEONLINE_TYPE(_FV(_FV(A1100,"type"),"id")),"Adjusted Price",TRUE),0)</f>
        <v>0</v>
      </c>
      <c r="H1100" s="14">
        <f t="shared" si="17"/>
        <v>0</v>
      </c>
    </row>
    <row r="1101" spans="7:8" x14ac:dyDescent="0.3">
      <c r="G1101" s="14" cm="1">
        <f t="array" ref="G1101">IFERROR(_FV(_xldudf_EVEONLINE_TYPE(_FV(_FV(A1101,"type"),"id")),"Adjusted Price",TRUE),0)</f>
        <v>0</v>
      </c>
      <c r="H1101" s="14">
        <f t="shared" si="17"/>
        <v>0</v>
      </c>
    </row>
    <row r="1102" spans="7:8" x14ac:dyDescent="0.3">
      <c r="G1102" s="14" cm="1">
        <f t="array" ref="G1102">IFERROR(_FV(_xldudf_EVEONLINE_TYPE(_FV(_FV(A1102,"type"),"id")),"Adjusted Price",TRUE),0)</f>
        <v>0</v>
      </c>
      <c r="H1102" s="14">
        <f t="shared" si="17"/>
        <v>0</v>
      </c>
    </row>
    <row r="1103" spans="7:8" x14ac:dyDescent="0.3">
      <c r="G1103" s="14" cm="1">
        <f t="array" ref="G1103">IFERROR(_FV(_xldudf_EVEONLINE_TYPE(_FV(_FV(A1103,"type"),"id")),"Adjusted Price",TRUE),0)</f>
        <v>0</v>
      </c>
      <c r="H1103" s="14">
        <f t="shared" si="17"/>
        <v>0</v>
      </c>
    </row>
    <row r="1104" spans="7:8" x14ac:dyDescent="0.3">
      <c r="G1104" s="14" cm="1">
        <f t="array" ref="G1104">IFERROR(_FV(_xldudf_EVEONLINE_TYPE(_FV(_FV(A1104,"type"),"id")),"Adjusted Price",TRUE),0)</f>
        <v>0</v>
      </c>
      <c r="H1104" s="14">
        <f t="shared" si="17"/>
        <v>0</v>
      </c>
    </row>
    <row r="1105" spans="7:8" x14ac:dyDescent="0.3">
      <c r="G1105" s="14" cm="1">
        <f t="array" ref="G1105">IFERROR(_FV(_xldudf_EVEONLINE_TYPE(_FV(_FV(A1105,"type"),"id")),"Adjusted Price",TRUE),0)</f>
        <v>0</v>
      </c>
      <c r="H1105" s="14">
        <f t="shared" si="17"/>
        <v>0</v>
      </c>
    </row>
    <row r="1106" spans="7:8" x14ac:dyDescent="0.3">
      <c r="G1106" s="14" cm="1">
        <f t="array" ref="G1106">IFERROR(_FV(_xldudf_EVEONLINE_TYPE(_FV(_FV(A1106,"type"),"id")),"Adjusted Price",TRUE),0)</f>
        <v>0</v>
      </c>
      <c r="H1106" s="14">
        <f t="shared" si="17"/>
        <v>0</v>
      </c>
    </row>
    <row r="1107" spans="7:8" x14ac:dyDescent="0.3">
      <c r="G1107" s="14" cm="1">
        <f t="array" ref="G1107">IFERROR(_FV(_xldudf_EVEONLINE_TYPE(_FV(_FV(A1107,"type"),"id")),"Adjusted Price",TRUE),0)</f>
        <v>0</v>
      </c>
      <c r="H1107" s="14">
        <f t="shared" si="17"/>
        <v>0</v>
      </c>
    </row>
    <row r="1108" spans="7:8" x14ac:dyDescent="0.3">
      <c r="G1108" s="14" cm="1">
        <f t="array" ref="G1108">IFERROR(_FV(_xldudf_EVEONLINE_TYPE(_FV(_FV(A1108,"type"),"id")),"Adjusted Price",TRUE),0)</f>
        <v>0</v>
      </c>
      <c r="H1108" s="14">
        <f t="shared" si="17"/>
        <v>0</v>
      </c>
    </row>
    <row r="1109" spans="7:8" x14ac:dyDescent="0.3">
      <c r="G1109" s="14" cm="1">
        <f t="array" ref="G1109">IFERROR(_FV(_xldudf_EVEONLINE_TYPE(_FV(_FV(A1109,"type"),"id")),"Adjusted Price",TRUE),0)</f>
        <v>0</v>
      </c>
      <c r="H1109" s="14">
        <f t="shared" si="17"/>
        <v>0</v>
      </c>
    </row>
    <row r="1110" spans="7:8" x14ac:dyDescent="0.3">
      <c r="G1110" s="14" cm="1">
        <f t="array" ref="G1110">IFERROR(_FV(_xldudf_EVEONLINE_TYPE(_FV(_FV(A1110,"type"),"id")),"Adjusted Price",TRUE),0)</f>
        <v>0</v>
      </c>
      <c r="H1110" s="14">
        <f t="shared" si="17"/>
        <v>0</v>
      </c>
    </row>
    <row r="1111" spans="7:8" x14ac:dyDescent="0.3">
      <c r="G1111" s="14" cm="1">
        <f t="array" ref="G1111">IFERROR(_FV(_xldudf_EVEONLINE_TYPE(_FV(_FV(A1111,"type"),"id")),"Adjusted Price",TRUE),0)</f>
        <v>0</v>
      </c>
      <c r="H1111" s="14">
        <f t="shared" si="17"/>
        <v>0</v>
      </c>
    </row>
    <row r="1112" spans="7:8" x14ac:dyDescent="0.3">
      <c r="G1112" s="14" cm="1">
        <f t="array" ref="G1112">IFERROR(_FV(_xldudf_EVEONLINE_TYPE(_FV(_FV(A1112,"type"),"id")),"Adjusted Price",TRUE),0)</f>
        <v>0</v>
      </c>
      <c r="H1112" s="14">
        <f t="shared" si="17"/>
        <v>0</v>
      </c>
    </row>
    <row r="1113" spans="7:8" x14ac:dyDescent="0.3">
      <c r="G1113" s="14" cm="1">
        <f t="array" ref="G1113">IFERROR(_FV(_xldudf_EVEONLINE_TYPE(_FV(_FV(A1113,"type"),"id")),"Adjusted Price",TRUE),0)</f>
        <v>0</v>
      </c>
      <c r="H1113" s="14">
        <f t="shared" si="17"/>
        <v>0</v>
      </c>
    </row>
    <row r="1114" spans="7:8" x14ac:dyDescent="0.3">
      <c r="G1114" s="14" cm="1">
        <f t="array" ref="G1114">IFERROR(_FV(_xldudf_EVEONLINE_TYPE(_FV(_FV(A1114,"type"),"id")),"Adjusted Price",TRUE),0)</f>
        <v>0</v>
      </c>
      <c r="H1114" s="14">
        <f t="shared" si="17"/>
        <v>0</v>
      </c>
    </row>
    <row r="1115" spans="7:8" x14ac:dyDescent="0.3">
      <c r="G1115" s="14" cm="1">
        <f t="array" ref="G1115">IFERROR(_FV(_xldudf_EVEONLINE_TYPE(_FV(_FV(A1115,"type"),"id")),"Adjusted Price",TRUE),0)</f>
        <v>0</v>
      </c>
      <c r="H1115" s="14">
        <f t="shared" si="17"/>
        <v>0</v>
      </c>
    </row>
    <row r="1116" spans="7:8" x14ac:dyDescent="0.3">
      <c r="G1116" s="14" cm="1">
        <f t="array" ref="G1116">IFERROR(_FV(_xldudf_EVEONLINE_TYPE(_FV(_FV(A1116,"type"),"id")),"Adjusted Price",TRUE),0)</f>
        <v>0</v>
      </c>
      <c r="H1116" s="14">
        <f t="shared" si="17"/>
        <v>0</v>
      </c>
    </row>
    <row r="1117" spans="7:8" x14ac:dyDescent="0.3">
      <c r="G1117" s="14" cm="1">
        <f t="array" ref="G1117">IFERROR(_FV(_xldudf_EVEONLINE_TYPE(_FV(_FV(A1117,"type"),"id")),"Adjusted Price",TRUE),0)</f>
        <v>0</v>
      </c>
      <c r="H1117" s="14">
        <f t="shared" si="17"/>
        <v>0</v>
      </c>
    </row>
    <row r="1118" spans="7:8" x14ac:dyDescent="0.3">
      <c r="G1118" s="14" cm="1">
        <f t="array" ref="G1118">IFERROR(_FV(_xldudf_EVEONLINE_TYPE(_FV(_FV(A1118,"type"),"id")),"Adjusted Price",TRUE),0)</f>
        <v>0</v>
      </c>
      <c r="H1118" s="14">
        <f t="shared" si="17"/>
        <v>0</v>
      </c>
    </row>
    <row r="1119" spans="7:8" x14ac:dyDescent="0.3">
      <c r="G1119" s="14" cm="1">
        <f t="array" ref="G1119">IFERROR(_FV(_xldudf_EVEONLINE_TYPE(_FV(_FV(A1119,"type"),"id")),"Adjusted Price",TRUE),0)</f>
        <v>0</v>
      </c>
      <c r="H1119" s="14">
        <f t="shared" si="17"/>
        <v>0</v>
      </c>
    </row>
    <row r="1120" spans="7:8" x14ac:dyDescent="0.3">
      <c r="G1120" s="14" cm="1">
        <f t="array" ref="G1120">IFERROR(_FV(_xldudf_EVEONLINE_TYPE(_FV(_FV(A1120,"type"),"id")),"Adjusted Price",TRUE),0)</f>
        <v>0</v>
      </c>
      <c r="H1120" s="14">
        <f t="shared" si="17"/>
        <v>0</v>
      </c>
    </row>
    <row r="1121" spans="7:8" x14ac:dyDescent="0.3">
      <c r="G1121" s="14" cm="1">
        <f t="array" ref="G1121">IFERROR(_FV(_xldudf_EVEONLINE_TYPE(_FV(_FV(A1121,"type"),"id")),"Adjusted Price",TRUE),0)</f>
        <v>0</v>
      </c>
      <c r="H1121" s="14">
        <f t="shared" si="17"/>
        <v>0</v>
      </c>
    </row>
    <row r="1122" spans="7:8" x14ac:dyDescent="0.3">
      <c r="G1122" s="14" cm="1">
        <f t="array" ref="G1122">IFERROR(_FV(_xldudf_EVEONLINE_TYPE(_FV(_FV(A1122,"type"),"id")),"Adjusted Price",TRUE),0)</f>
        <v>0</v>
      </c>
      <c r="H1122" s="14">
        <f t="shared" si="17"/>
        <v>0</v>
      </c>
    </row>
    <row r="1123" spans="7:8" x14ac:dyDescent="0.3">
      <c r="G1123" s="14" cm="1">
        <f t="array" ref="G1123">IFERROR(_FV(_xldudf_EVEONLINE_TYPE(_FV(_FV(A1123,"type"),"id")),"Adjusted Price",TRUE),0)</f>
        <v>0</v>
      </c>
      <c r="H1123" s="14">
        <f t="shared" si="17"/>
        <v>0</v>
      </c>
    </row>
    <row r="1124" spans="7:8" x14ac:dyDescent="0.3">
      <c r="G1124" s="14" cm="1">
        <f t="array" ref="G1124">IFERROR(_FV(_xldudf_EVEONLINE_TYPE(_FV(_FV(A1124,"type"),"id")),"Adjusted Price",TRUE),0)</f>
        <v>0</v>
      </c>
      <c r="H1124" s="14">
        <f t="shared" si="17"/>
        <v>0</v>
      </c>
    </row>
    <row r="1125" spans="7:8" x14ac:dyDescent="0.3">
      <c r="G1125" s="14" cm="1">
        <f t="array" ref="G1125">IFERROR(_FV(_xldudf_EVEONLINE_TYPE(_FV(_FV(A1125,"type"),"id")),"Adjusted Price",TRUE),0)</f>
        <v>0</v>
      </c>
      <c r="H1125" s="14">
        <f t="shared" si="17"/>
        <v>0</v>
      </c>
    </row>
    <row r="1126" spans="7:8" x14ac:dyDescent="0.3">
      <c r="G1126" s="14" cm="1">
        <f t="array" ref="G1126">IFERROR(_FV(_xldudf_EVEONLINE_TYPE(_FV(_FV(A1126,"type"),"id")),"Adjusted Price",TRUE),0)</f>
        <v>0</v>
      </c>
      <c r="H1126" s="14">
        <f t="shared" si="17"/>
        <v>0</v>
      </c>
    </row>
    <row r="1127" spans="7:8" x14ac:dyDescent="0.3">
      <c r="G1127" s="14" cm="1">
        <f t="array" ref="G1127">IFERROR(_FV(_xldudf_EVEONLINE_TYPE(_FV(_FV(A1127,"type"),"id")),"Adjusted Price",TRUE),0)</f>
        <v>0</v>
      </c>
      <c r="H1127" s="14">
        <f t="shared" si="17"/>
        <v>0</v>
      </c>
    </row>
    <row r="1128" spans="7:8" x14ac:dyDescent="0.3">
      <c r="G1128" s="14" cm="1">
        <f t="array" ref="G1128">IFERROR(_FV(_xldudf_EVEONLINE_TYPE(_FV(_FV(A1128,"type"),"id")),"Adjusted Price",TRUE),0)</f>
        <v>0</v>
      </c>
      <c r="H1128" s="14">
        <f t="shared" si="17"/>
        <v>0</v>
      </c>
    </row>
    <row r="1129" spans="7:8" x14ac:dyDescent="0.3">
      <c r="G1129" s="14" cm="1">
        <f t="array" ref="G1129">IFERROR(_FV(_xldudf_EVEONLINE_TYPE(_FV(_FV(A1129,"type"),"id")),"Adjusted Price",TRUE),0)</f>
        <v>0</v>
      </c>
      <c r="H1129" s="14">
        <f t="shared" si="17"/>
        <v>0</v>
      </c>
    </row>
    <row r="1130" spans="7:8" x14ac:dyDescent="0.3">
      <c r="G1130" s="14" cm="1">
        <f t="array" ref="G1130">IFERROR(_FV(_xldudf_EVEONLINE_TYPE(_FV(_FV(A1130,"type"),"id")),"Adjusted Price",TRUE),0)</f>
        <v>0</v>
      </c>
      <c r="H1130" s="14">
        <f t="shared" si="17"/>
        <v>0</v>
      </c>
    </row>
    <row r="1131" spans="7:8" x14ac:dyDescent="0.3">
      <c r="G1131" s="14" cm="1">
        <f t="array" ref="G1131">IFERROR(_FV(_xldudf_EVEONLINE_TYPE(_FV(_FV(A1131,"type"),"id")),"Adjusted Price",TRUE),0)</f>
        <v>0</v>
      </c>
      <c r="H1131" s="14">
        <f t="shared" si="17"/>
        <v>0</v>
      </c>
    </row>
    <row r="1132" spans="7:8" x14ac:dyDescent="0.3">
      <c r="G1132" s="14" cm="1">
        <f t="array" ref="G1132">IFERROR(_FV(_xldudf_EVEONLINE_TYPE(_FV(_FV(A1132,"type"),"id")),"Adjusted Price",TRUE),0)</f>
        <v>0</v>
      </c>
      <c r="H1132" s="14">
        <f t="shared" si="17"/>
        <v>0</v>
      </c>
    </row>
    <row r="1133" spans="7:8" x14ac:dyDescent="0.3">
      <c r="G1133" s="14" cm="1">
        <f t="array" ref="G1133">IFERROR(_FV(_xldudf_EVEONLINE_TYPE(_FV(_FV(A1133,"type"),"id")),"Adjusted Price",TRUE),0)</f>
        <v>0</v>
      </c>
      <c r="H1133" s="14">
        <f t="shared" si="17"/>
        <v>0</v>
      </c>
    </row>
    <row r="1134" spans="7:8" x14ac:dyDescent="0.3">
      <c r="G1134" s="14" cm="1">
        <f t="array" ref="G1134">IFERROR(_FV(_xldudf_EVEONLINE_TYPE(_FV(_FV(A1134,"type"),"id")),"Adjusted Price",TRUE),0)</f>
        <v>0</v>
      </c>
      <c r="H1134" s="14">
        <f t="shared" si="17"/>
        <v>0</v>
      </c>
    </row>
    <row r="1135" spans="7:8" x14ac:dyDescent="0.3">
      <c r="G1135" s="14" cm="1">
        <f t="array" ref="G1135">IFERROR(_FV(_xldudf_EVEONLINE_TYPE(_FV(_FV(A1135,"type"),"id")),"Adjusted Price",TRUE),0)</f>
        <v>0</v>
      </c>
      <c r="H1135" s="14">
        <f t="shared" si="17"/>
        <v>0</v>
      </c>
    </row>
    <row r="1136" spans="7:8" x14ac:dyDescent="0.3">
      <c r="G1136" s="14" cm="1">
        <f t="array" ref="G1136">IFERROR(_FV(_xldudf_EVEONLINE_TYPE(_FV(_FV(A1136,"type"),"id")),"Adjusted Price",TRUE),0)</f>
        <v>0</v>
      </c>
      <c r="H1136" s="14">
        <f t="shared" si="17"/>
        <v>0</v>
      </c>
    </row>
    <row r="1137" spans="7:8" x14ac:dyDescent="0.3">
      <c r="G1137" s="14" cm="1">
        <f t="array" ref="G1137">IFERROR(_FV(_xldudf_EVEONLINE_TYPE(_FV(_FV(A1137,"type"),"id")),"Adjusted Price",TRUE),0)</f>
        <v>0</v>
      </c>
      <c r="H1137" s="14">
        <f t="shared" si="17"/>
        <v>0</v>
      </c>
    </row>
    <row r="1138" spans="7:8" x14ac:dyDescent="0.3">
      <c r="G1138" s="14" cm="1">
        <f t="array" ref="G1138">IFERROR(_FV(_xldudf_EVEONLINE_TYPE(_FV(_FV(A1138,"type"),"id")),"Adjusted Price",TRUE),0)</f>
        <v>0</v>
      </c>
      <c r="H1138" s="14">
        <f t="shared" si="17"/>
        <v>0</v>
      </c>
    </row>
    <row r="1139" spans="7:8" x14ac:dyDescent="0.3">
      <c r="G1139" s="14" cm="1">
        <f t="array" ref="G1139">IFERROR(_FV(_xldudf_EVEONLINE_TYPE(_FV(_FV(A1139,"type"),"id")),"Adjusted Price",TRUE),0)</f>
        <v>0</v>
      </c>
      <c r="H1139" s="14">
        <f t="shared" si="17"/>
        <v>0</v>
      </c>
    </row>
    <row r="1140" spans="7:8" x14ac:dyDescent="0.3">
      <c r="G1140" s="14" cm="1">
        <f t="array" ref="G1140">IFERROR(_FV(_xldudf_EVEONLINE_TYPE(_FV(_FV(A1140,"type"),"id")),"Adjusted Price",TRUE),0)</f>
        <v>0</v>
      </c>
      <c r="H1140" s="14">
        <f t="shared" si="17"/>
        <v>0</v>
      </c>
    </row>
    <row r="1141" spans="7:8" x14ac:dyDescent="0.3">
      <c r="G1141" s="14" cm="1">
        <f t="array" ref="G1141">IFERROR(_FV(_xldudf_EVEONLINE_TYPE(_FV(_FV(A1141,"type"),"id")),"Adjusted Price",TRUE),0)</f>
        <v>0</v>
      </c>
      <c r="H1141" s="14">
        <f t="shared" si="17"/>
        <v>0</v>
      </c>
    </row>
    <row r="1142" spans="7:8" x14ac:dyDescent="0.3">
      <c r="G1142" s="14" cm="1">
        <f t="array" ref="G1142">IFERROR(_FV(_xldudf_EVEONLINE_TYPE(_FV(_FV(A1142,"type"),"id")),"Adjusted Price",TRUE),0)</f>
        <v>0</v>
      </c>
      <c r="H1142" s="14">
        <f t="shared" si="17"/>
        <v>0</v>
      </c>
    </row>
    <row r="1143" spans="7:8" x14ac:dyDescent="0.3">
      <c r="G1143" s="14" cm="1">
        <f t="array" ref="G1143">IFERROR(_FV(_xldudf_EVEONLINE_TYPE(_FV(_FV(A1143,"type"),"id")),"Adjusted Price",TRUE),0)</f>
        <v>0</v>
      </c>
      <c r="H1143" s="14">
        <f t="shared" si="17"/>
        <v>0</v>
      </c>
    </row>
    <row r="1144" spans="7:8" x14ac:dyDescent="0.3">
      <c r="G1144" s="14" cm="1">
        <f t="array" ref="G1144">IFERROR(_FV(_xldudf_EVEONLINE_TYPE(_FV(_FV(A1144,"type"),"id")),"Adjusted Price",TRUE),0)</f>
        <v>0</v>
      </c>
      <c r="H1144" s="14">
        <f t="shared" si="17"/>
        <v>0</v>
      </c>
    </row>
    <row r="1145" spans="7:8" x14ac:dyDescent="0.3">
      <c r="G1145" s="14" cm="1">
        <f t="array" ref="G1145">IFERROR(_FV(_xldudf_EVEONLINE_TYPE(_FV(_FV(A1145,"type"),"id")),"Adjusted Price",TRUE),0)</f>
        <v>0</v>
      </c>
      <c r="H1145" s="14">
        <f t="shared" si="17"/>
        <v>0</v>
      </c>
    </row>
    <row r="1146" spans="7:8" x14ac:dyDescent="0.3">
      <c r="G1146" s="14" cm="1">
        <f t="array" ref="G1146">IFERROR(_FV(_xldudf_EVEONLINE_TYPE(_FV(_FV(A1146,"type"),"id")),"Adjusted Price",TRUE),0)</f>
        <v>0</v>
      </c>
      <c r="H1146" s="14">
        <f t="shared" si="17"/>
        <v>0</v>
      </c>
    </row>
    <row r="1147" spans="7:8" x14ac:dyDescent="0.3">
      <c r="G1147" s="14" cm="1">
        <f t="array" ref="G1147">IFERROR(_FV(_xldudf_EVEONLINE_TYPE(_FV(_FV(A1147,"type"),"id")),"Adjusted Price",TRUE),0)</f>
        <v>0</v>
      </c>
      <c r="H1147" s="14">
        <f t="shared" si="17"/>
        <v>0</v>
      </c>
    </row>
    <row r="1148" spans="7:8" x14ac:dyDescent="0.3">
      <c r="G1148" s="14" cm="1">
        <f t="array" ref="G1148">IFERROR(_FV(_xldudf_EVEONLINE_TYPE(_FV(_FV(A1148,"type"),"id")),"Adjusted Price",TRUE),0)</f>
        <v>0</v>
      </c>
      <c r="H1148" s="14">
        <f t="shared" si="17"/>
        <v>0</v>
      </c>
    </row>
    <row r="1149" spans="7:8" x14ac:dyDescent="0.3">
      <c r="G1149" s="14" cm="1">
        <f t="array" ref="G1149">IFERROR(_FV(_xldudf_EVEONLINE_TYPE(_FV(_FV(A1149,"type"),"id")),"Adjusted Price",TRUE),0)</f>
        <v>0</v>
      </c>
      <c r="H1149" s="14">
        <f t="shared" si="17"/>
        <v>0</v>
      </c>
    </row>
    <row r="1150" spans="7:8" x14ac:dyDescent="0.3">
      <c r="G1150" s="14" cm="1">
        <f t="array" ref="G1150">IFERROR(_FV(_xldudf_EVEONLINE_TYPE(_FV(_FV(A1150,"type"),"id")),"Adjusted Price",TRUE),0)</f>
        <v>0</v>
      </c>
      <c r="H1150" s="14">
        <f t="shared" si="17"/>
        <v>0</v>
      </c>
    </row>
    <row r="1151" spans="7:8" x14ac:dyDescent="0.3">
      <c r="G1151" s="14" cm="1">
        <f t="array" ref="G1151">IFERROR(_FV(_xldudf_EVEONLINE_TYPE(_FV(_FV(A1151,"type"),"id")),"Adjusted Price",TRUE),0)</f>
        <v>0</v>
      </c>
      <c r="H1151" s="14">
        <f t="shared" si="17"/>
        <v>0</v>
      </c>
    </row>
    <row r="1152" spans="7:8" x14ac:dyDescent="0.3">
      <c r="G1152" s="14" cm="1">
        <f t="array" ref="G1152">IFERROR(_FV(_xldudf_EVEONLINE_TYPE(_FV(_FV(A1152,"type"),"id")),"Adjusted Price",TRUE),0)</f>
        <v>0</v>
      </c>
      <c r="H1152" s="14">
        <f t="shared" si="17"/>
        <v>0</v>
      </c>
    </row>
    <row r="1153" spans="7:8" x14ac:dyDescent="0.3">
      <c r="G1153" s="14" cm="1">
        <f t="array" ref="G1153">IFERROR(_FV(_xldudf_EVEONLINE_TYPE(_FV(_FV(A1153,"type"),"id")),"Adjusted Price",TRUE),0)</f>
        <v>0</v>
      </c>
      <c r="H1153" s="14">
        <f t="shared" si="17"/>
        <v>0</v>
      </c>
    </row>
    <row r="1154" spans="7:8" x14ac:dyDescent="0.3">
      <c r="G1154" s="14" cm="1">
        <f t="array" ref="G1154">IFERROR(_FV(_xldudf_EVEONLINE_TYPE(_FV(_FV(A1154,"type"),"id")),"Adjusted Price",TRUE),0)</f>
        <v>0</v>
      </c>
      <c r="H1154" s="14">
        <f t="shared" si="17"/>
        <v>0</v>
      </c>
    </row>
    <row r="1155" spans="7:8" x14ac:dyDescent="0.3">
      <c r="G1155" s="14" cm="1">
        <f t="array" ref="G1155">IFERROR(_FV(_xldudf_EVEONLINE_TYPE(_FV(_FV(A1155,"type"),"id")),"Adjusted Price",TRUE),0)</f>
        <v>0</v>
      </c>
      <c r="H1155" s="14">
        <f t="shared" si="17"/>
        <v>0</v>
      </c>
    </row>
    <row r="1156" spans="7:8" x14ac:dyDescent="0.3">
      <c r="G1156" s="14" cm="1">
        <f t="array" ref="G1156">IFERROR(_FV(_xldudf_EVEONLINE_TYPE(_FV(_FV(A1156,"type"),"id")),"Adjusted Price",TRUE),0)</f>
        <v>0</v>
      </c>
      <c r="H1156" s="14">
        <f t="shared" ref="H1156:H1219" si="18">G1156*F1156</f>
        <v>0</v>
      </c>
    </row>
    <row r="1157" spans="7:8" x14ac:dyDescent="0.3">
      <c r="G1157" s="14" cm="1">
        <f t="array" ref="G1157">IFERROR(_FV(_xldudf_EVEONLINE_TYPE(_FV(_FV(A1157,"type"),"id")),"Adjusted Price",TRUE),0)</f>
        <v>0</v>
      </c>
      <c r="H1157" s="14">
        <f t="shared" si="18"/>
        <v>0</v>
      </c>
    </row>
    <row r="1158" spans="7:8" x14ac:dyDescent="0.3">
      <c r="G1158" s="14" cm="1">
        <f t="array" ref="G1158">IFERROR(_FV(_xldudf_EVEONLINE_TYPE(_FV(_FV(A1158,"type"),"id")),"Adjusted Price",TRUE),0)</f>
        <v>0</v>
      </c>
      <c r="H1158" s="14">
        <f t="shared" si="18"/>
        <v>0</v>
      </c>
    </row>
    <row r="1159" spans="7:8" x14ac:dyDescent="0.3">
      <c r="G1159" s="14" cm="1">
        <f t="array" ref="G1159">IFERROR(_FV(_xldudf_EVEONLINE_TYPE(_FV(_FV(A1159,"type"),"id")),"Adjusted Price",TRUE),0)</f>
        <v>0</v>
      </c>
      <c r="H1159" s="14">
        <f t="shared" si="18"/>
        <v>0</v>
      </c>
    </row>
    <row r="1160" spans="7:8" x14ac:dyDescent="0.3">
      <c r="G1160" s="14" cm="1">
        <f t="array" ref="G1160">IFERROR(_FV(_xldudf_EVEONLINE_TYPE(_FV(_FV(A1160,"type"),"id")),"Adjusted Price",TRUE),0)</f>
        <v>0</v>
      </c>
      <c r="H1160" s="14">
        <f t="shared" si="18"/>
        <v>0</v>
      </c>
    </row>
    <row r="1161" spans="7:8" x14ac:dyDescent="0.3">
      <c r="G1161" s="14" cm="1">
        <f t="array" ref="G1161">IFERROR(_FV(_xldudf_EVEONLINE_TYPE(_FV(_FV(A1161,"type"),"id")),"Adjusted Price",TRUE),0)</f>
        <v>0</v>
      </c>
      <c r="H1161" s="14">
        <f t="shared" si="18"/>
        <v>0</v>
      </c>
    </row>
    <row r="1162" spans="7:8" x14ac:dyDescent="0.3">
      <c r="G1162" s="14" cm="1">
        <f t="array" ref="G1162">IFERROR(_FV(_xldudf_EVEONLINE_TYPE(_FV(_FV(A1162,"type"),"id")),"Adjusted Price",TRUE),0)</f>
        <v>0</v>
      </c>
      <c r="H1162" s="14">
        <f t="shared" si="18"/>
        <v>0</v>
      </c>
    </row>
    <row r="1163" spans="7:8" x14ac:dyDescent="0.3">
      <c r="G1163" s="14" cm="1">
        <f t="array" ref="G1163">IFERROR(_FV(_xldudf_EVEONLINE_TYPE(_FV(_FV(A1163,"type"),"id")),"Adjusted Price",TRUE),0)</f>
        <v>0</v>
      </c>
      <c r="H1163" s="14">
        <f t="shared" si="18"/>
        <v>0</v>
      </c>
    </row>
    <row r="1164" spans="7:8" x14ac:dyDescent="0.3">
      <c r="G1164" s="14" cm="1">
        <f t="array" ref="G1164">IFERROR(_FV(_xldudf_EVEONLINE_TYPE(_FV(_FV(A1164,"type"),"id")),"Adjusted Price",TRUE),0)</f>
        <v>0</v>
      </c>
      <c r="H1164" s="14">
        <f t="shared" si="18"/>
        <v>0</v>
      </c>
    </row>
    <row r="1165" spans="7:8" x14ac:dyDescent="0.3">
      <c r="G1165" s="14" cm="1">
        <f t="array" ref="G1165">IFERROR(_FV(_xldudf_EVEONLINE_TYPE(_FV(_FV(A1165,"type"),"id")),"Adjusted Price",TRUE),0)</f>
        <v>0</v>
      </c>
      <c r="H1165" s="14">
        <f t="shared" si="18"/>
        <v>0</v>
      </c>
    </row>
    <row r="1166" spans="7:8" x14ac:dyDescent="0.3">
      <c r="G1166" s="14" cm="1">
        <f t="array" ref="G1166">IFERROR(_FV(_xldudf_EVEONLINE_TYPE(_FV(_FV(A1166,"type"),"id")),"Adjusted Price",TRUE),0)</f>
        <v>0</v>
      </c>
      <c r="H1166" s="14">
        <f t="shared" si="18"/>
        <v>0</v>
      </c>
    </row>
    <row r="1167" spans="7:8" x14ac:dyDescent="0.3">
      <c r="G1167" s="14" cm="1">
        <f t="array" ref="G1167">IFERROR(_FV(_xldudf_EVEONLINE_TYPE(_FV(_FV(A1167,"type"),"id")),"Adjusted Price",TRUE),0)</f>
        <v>0</v>
      </c>
      <c r="H1167" s="14">
        <f t="shared" si="18"/>
        <v>0</v>
      </c>
    </row>
    <row r="1168" spans="7:8" x14ac:dyDescent="0.3">
      <c r="G1168" s="14" cm="1">
        <f t="array" ref="G1168">IFERROR(_FV(_xldudf_EVEONLINE_TYPE(_FV(_FV(A1168,"type"),"id")),"Adjusted Price",TRUE),0)</f>
        <v>0</v>
      </c>
      <c r="H1168" s="14">
        <f t="shared" si="18"/>
        <v>0</v>
      </c>
    </row>
    <row r="1169" spans="7:8" x14ac:dyDescent="0.3">
      <c r="G1169" s="14" cm="1">
        <f t="array" ref="G1169">IFERROR(_FV(_xldudf_EVEONLINE_TYPE(_FV(_FV(A1169,"type"),"id")),"Adjusted Price",TRUE),0)</f>
        <v>0</v>
      </c>
      <c r="H1169" s="14">
        <f t="shared" si="18"/>
        <v>0</v>
      </c>
    </row>
    <row r="1170" spans="7:8" x14ac:dyDescent="0.3">
      <c r="G1170" s="14" cm="1">
        <f t="array" ref="G1170">IFERROR(_FV(_xldudf_EVEONLINE_TYPE(_FV(_FV(A1170,"type"),"id")),"Adjusted Price",TRUE),0)</f>
        <v>0</v>
      </c>
      <c r="H1170" s="14">
        <f t="shared" si="18"/>
        <v>0</v>
      </c>
    </row>
    <row r="1171" spans="7:8" x14ac:dyDescent="0.3">
      <c r="G1171" s="14" cm="1">
        <f t="array" ref="G1171">IFERROR(_FV(_xldudf_EVEONLINE_TYPE(_FV(_FV(A1171,"type"),"id")),"Adjusted Price",TRUE),0)</f>
        <v>0</v>
      </c>
      <c r="H1171" s="14">
        <f t="shared" si="18"/>
        <v>0</v>
      </c>
    </row>
    <row r="1172" spans="7:8" x14ac:dyDescent="0.3">
      <c r="G1172" s="14" cm="1">
        <f t="array" ref="G1172">IFERROR(_FV(_xldudf_EVEONLINE_TYPE(_FV(_FV(A1172,"type"),"id")),"Adjusted Price",TRUE),0)</f>
        <v>0</v>
      </c>
      <c r="H1172" s="14">
        <f t="shared" si="18"/>
        <v>0</v>
      </c>
    </row>
    <row r="1173" spans="7:8" x14ac:dyDescent="0.3">
      <c r="G1173" s="14" cm="1">
        <f t="array" ref="G1173">IFERROR(_FV(_xldudf_EVEONLINE_TYPE(_FV(_FV(A1173,"type"),"id")),"Adjusted Price",TRUE),0)</f>
        <v>0</v>
      </c>
      <c r="H1173" s="14">
        <f t="shared" si="18"/>
        <v>0</v>
      </c>
    </row>
    <row r="1174" spans="7:8" x14ac:dyDescent="0.3">
      <c r="G1174" s="14" cm="1">
        <f t="array" ref="G1174">IFERROR(_FV(_xldudf_EVEONLINE_TYPE(_FV(_FV(A1174,"type"),"id")),"Adjusted Price",TRUE),0)</f>
        <v>0</v>
      </c>
      <c r="H1174" s="14">
        <f t="shared" si="18"/>
        <v>0</v>
      </c>
    </row>
    <row r="1175" spans="7:8" x14ac:dyDescent="0.3">
      <c r="G1175" s="14" cm="1">
        <f t="array" ref="G1175">IFERROR(_FV(_xldudf_EVEONLINE_TYPE(_FV(_FV(A1175,"type"),"id")),"Adjusted Price",TRUE),0)</f>
        <v>0</v>
      </c>
      <c r="H1175" s="14">
        <f t="shared" si="18"/>
        <v>0</v>
      </c>
    </row>
    <row r="1176" spans="7:8" x14ac:dyDescent="0.3">
      <c r="G1176" s="14" cm="1">
        <f t="array" ref="G1176">IFERROR(_FV(_xldudf_EVEONLINE_TYPE(_FV(_FV(A1176,"type"),"id")),"Adjusted Price",TRUE),0)</f>
        <v>0</v>
      </c>
      <c r="H1176" s="14">
        <f t="shared" si="18"/>
        <v>0</v>
      </c>
    </row>
    <row r="1177" spans="7:8" x14ac:dyDescent="0.3">
      <c r="G1177" s="14" cm="1">
        <f t="array" ref="G1177">IFERROR(_FV(_xldudf_EVEONLINE_TYPE(_FV(_FV(A1177,"type"),"id")),"Adjusted Price",TRUE),0)</f>
        <v>0</v>
      </c>
      <c r="H1177" s="14">
        <f t="shared" si="18"/>
        <v>0</v>
      </c>
    </row>
    <row r="1178" spans="7:8" x14ac:dyDescent="0.3">
      <c r="G1178" s="14" cm="1">
        <f t="array" ref="G1178">IFERROR(_FV(_xldudf_EVEONLINE_TYPE(_FV(_FV(A1178,"type"),"id")),"Adjusted Price",TRUE),0)</f>
        <v>0</v>
      </c>
      <c r="H1178" s="14">
        <f t="shared" si="18"/>
        <v>0</v>
      </c>
    </row>
    <row r="1179" spans="7:8" x14ac:dyDescent="0.3">
      <c r="G1179" s="14" cm="1">
        <f t="array" ref="G1179">IFERROR(_FV(_xldudf_EVEONLINE_TYPE(_FV(_FV(A1179,"type"),"id")),"Adjusted Price",TRUE),0)</f>
        <v>0</v>
      </c>
      <c r="H1179" s="14">
        <f t="shared" si="18"/>
        <v>0</v>
      </c>
    </row>
    <row r="1180" spans="7:8" x14ac:dyDescent="0.3">
      <c r="G1180" s="14" cm="1">
        <f t="array" ref="G1180">IFERROR(_FV(_xldudf_EVEONLINE_TYPE(_FV(_FV(A1180,"type"),"id")),"Adjusted Price",TRUE),0)</f>
        <v>0</v>
      </c>
      <c r="H1180" s="14">
        <f t="shared" si="18"/>
        <v>0</v>
      </c>
    </row>
    <row r="1181" spans="7:8" x14ac:dyDescent="0.3">
      <c r="G1181" s="14" cm="1">
        <f t="array" ref="G1181">IFERROR(_FV(_xldudf_EVEONLINE_TYPE(_FV(_FV(A1181,"type"),"id")),"Adjusted Price",TRUE),0)</f>
        <v>0</v>
      </c>
      <c r="H1181" s="14">
        <f t="shared" si="18"/>
        <v>0</v>
      </c>
    </row>
    <row r="1182" spans="7:8" x14ac:dyDescent="0.3">
      <c r="G1182" s="14" cm="1">
        <f t="array" ref="G1182">IFERROR(_FV(_xldudf_EVEONLINE_TYPE(_FV(_FV(A1182,"type"),"id")),"Adjusted Price",TRUE),0)</f>
        <v>0</v>
      </c>
      <c r="H1182" s="14">
        <f t="shared" si="18"/>
        <v>0</v>
      </c>
    </row>
    <row r="1183" spans="7:8" x14ac:dyDescent="0.3">
      <c r="G1183" s="14" cm="1">
        <f t="array" ref="G1183">IFERROR(_FV(_xldudf_EVEONLINE_TYPE(_FV(_FV(A1183,"type"),"id")),"Adjusted Price",TRUE),0)</f>
        <v>0</v>
      </c>
      <c r="H1183" s="14">
        <f t="shared" si="18"/>
        <v>0</v>
      </c>
    </row>
    <row r="1184" spans="7:8" x14ac:dyDescent="0.3">
      <c r="G1184" s="14" cm="1">
        <f t="array" ref="G1184">IFERROR(_FV(_xldudf_EVEONLINE_TYPE(_FV(_FV(A1184,"type"),"id")),"Adjusted Price",TRUE),0)</f>
        <v>0</v>
      </c>
      <c r="H1184" s="14">
        <f t="shared" si="18"/>
        <v>0</v>
      </c>
    </row>
    <row r="1185" spans="7:8" x14ac:dyDescent="0.3">
      <c r="G1185" s="14" cm="1">
        <f t="array" ref="G1185">IFERROR(_FV(_xldudf_EVEONLINE_TYPE(_FV(_FV(A1185,"type"),"id")),"Adjusted Price",TRUE),0)</f>
        <v>0</v>
      </c>
      <c r="H1185" s="14">
        <f t="shared" si="18"/>
        <v>0</v>
      </c>
    </row>
    <row r="1186" spans="7:8" x14ac:dyDescent="0.3">
      <c r="G1186" s="14" cm="1">
        <f t="array" ref="G1186">IFERROR(_FV(_xldudf_EVEONLINE_TYPE(_FV(_FV(A1186,"type"),"id")),"Adjusted Price",TRUE),0)</f>
        <v>0</v>
      </c>
      <c r="H1186" s="14">
        <f t="shared" si="18"/>
        <v>0</v>
      </c>
    </row>
    <row r="1187" spans="7:8" x14ac:dyDescent="0.3">
      <c r="G1187" s="14" cm="1">
        <f t="array" ref="G1187">IFERROR(_FV(_xldudf_EVEONLINE_TYPE(_FV(_FV(A1187,"type"),"id")),"Adjusted Price",TRUE),0)</f>
        <v>0</v>
      </c>
      <c r="H1187" s="14">
        <f t="shared" si="18"/>
        <v>0</v>
      </c>
    </row>
    <row r="1188" spans="7:8" x14ac:dyDescent="0.3">
      <c r="G1188" s="14" cm="1">
        <f t="array" ref="G1188">IFERROR(_FV(_xldudf_EVEONLINE_TYPE(_FV(_FV(A1188,"type"),"id")),"Adjusted Price",TRUE),0)</f>
        <v>0</v>
      </c>
      <c r="H1188" s="14">
        <f t="shared" si="18"/>
        <v>0</v>
      </c>
    </row>
    <row r="1189" spans="7:8" x14ac:dyDescent="0.3">
      <c r="G1189" s="14" cm="1">
        <f t="array" ref="G1189">IFERROR(_FV(_xldudf_EVEONLINE_TYPE(_FV(_FV(A1189,"type"),"id")),"Adjusted Price",TRUE),0)</f>
        <v>0</v>
      </c>
      <c r="H1189" s="14">
        <f t="shared" si="18"/>
        <v>0</v>
      </c>
    </row>
    <row r="1190" spans="7:8" x14ac:dyDescent="0.3">
      <c r="G1190" s="14" cm="1">
        <f t="array" ref="G1190">IFERROR(_FV(_xldudf_EVEONLINE_TYPE(_FV(_FV(A1190,"type"),"id")),"Adjusted Price",TRUE),0)</f>
        <v>0</v>
      </c>
      <c r="H1190" s="14">
        <f t="shared" si="18"/>
        <v>0</v>
      </c>
    </row>
    <row r="1191" spans="7:8" x14ac:dyDescent="0.3">
      <c r="G1191" s="14" cm="1">
        <f t="array" ref="G1191">IFERROR(_FV(_xldudf_EVEONLINE_TYPE(_FV(_FV(A1191,"type"),"id")),"Adjusted Price",TRUE),0)</f>
        <v>0</v>
      </c>
      <c r="H1191" s="14">
        <f t="shared" si="18"/>
        <v>0</v>
      </c>
    </row>
    <row r="1192" spans="7:8" x14ac:dyDescent="0.3">
      <c r="G1192" s="14" cm="1">
        <f t="array" ref="G1192">IFERROR(_FV(_xldudf_EVEONLINE_TYPE(_FV(_FV(A1192,"type"),"id")),"Adjusted Price",TRUE),0)</f>
        <v>0</v>
      </c>
      <c r="H1192" s="14">
        <f t="shared" si="18"/>
        <v>0</v>
      </c>
    </row>
    <row r="1193" spans="7:8" x14ac:dyDescent="0.3">
      <c r="G1193" s="14" cm="1">
        <f t="array" ref="G1193">IFERROR(_FV(_xldudf_EVEONLINE_TYPE(_FV(_FV(A1193,"type"),"id")),"Adjusted Price",TRUE),0)</f>
        <v>0</v>
      </c>
      <c r="H1193" s="14">
        <f t="shared" si="18"/>
        <v>0</v>
      </c>
    </row>
    <row r="1194" spans="7:8" x14ac:dyDescent="0.3">
      <c r="G1194" s="14" cm="1">
        <f t="array" ref="G1194">IFERROR(_FV(_xldudf_EVEONLINE_TYPE(_FV(_FV(A1194,"type"),"id")),"Adjusted Price",TRUE),0)</f>
        <v>0</v>
      </c>
      <c r="H1194" s="14">
        <f t="shared" si="18"/>
        <v>0</v>
      </c>
    </row>
    <row r="1195" spans="7:8" x14ac:dyDescent="0.3">
      <c r="G1195" s="14" cm="1">
        <f t="array" ref="G1195">IFERROR(_FV(_xldudf_EVEONLINE_TYPE(_FV(_FV(A1195,"type"),"id")),"Adjusted Price",TRUE),0)</f>
        <v>0</v>
      </c>
      <c r="H1195" s="14">
        <f t="shared" si="18"/>
        <v>0</v>
      </c>
    </row>
    <row r="1196" spans="7:8" x14ac:dyDescent="0.3">
      <c r="G1196" s="14" cm="1">
        <f t="array" ref="G1196">IFERROR(_FV(_xldudf_EVEONLINE_TYPE(_FV(_FV(A1196,"type"),"id")),"Adjusted Price",TRUE),0)</f>
        <v>0</v>
      </c>
      <c r="H1196" s="14">
        <f t="shared" si="18"/>
        <v>0</v>
      </c>
    </row>
    <row r="1197" spans="7:8" x14ac:dyDescent="0.3">
      <c r="G1197" s="14" cm="1">
        <f t="array" ref="G1197">IFERROR(_FV(_xldudf_EVEONLINE_TYPE(_FV(_FV(A1197,"type"),"id")),"Adjusted Price",TRUE),0)</f>
        <v>0</v>
      </c>
      <c r="H1197" s="14">
        <f t="shared" si="18"/>
        <v>0</v>
      </c>
    </row>
    <row r="1198" spans="7:8" x14ac:dyDescent="0.3">
      <c r="G1198" s="14" cm="1">
        <f t="array" ref="G1198">IFERROR(_FV(_xldudf_EVEONLINE_TYPE(_FV(_FV(A1198,"type"),"id")),"Adjusted Price",TRUE),0)</f>
        <v>0</v>
      </c>
      <c r="H1198" s="14">
        <f t="shared" si="18"/>
        <v>0</v>
      </c>
    </row>
    <row r="1199" spans="7:8" x14ac:dyDescent="0.3">
      <c r="G1199" s="14" cm="1">
        <f t="array" ref="G1199">IFERROR(_FV(_xldudf_EVEONLINE_TYPE(_FV(_FV(A1199,"type"),"id")),"Adjusted Price",TRUE),0)</f>
        <v>0</v>
      </c>
      <c r="H1199" s="14">
        <f t="shared" si="18"/>
        <v>0</v>
      </c>
    </row>
    <row r="1200" spans="7:8" x14ac:dyDescent="0.3">
      <c r="G1200" s="14" cm="1">
        <f t="array" ref="G1200">IFERROR(_FV(_xldudf_EVEONLINE_TYPE(_FV(_FV(A1200,"type"),"id")),"Adjusted Price",TRUE),0)</f>
        <v>0</v>
      </c>
      <c r="H1200" s="14">
        <f t="shared" si="18"/>
        <v>0</v>
      </c>
    </row>
    <row r="1201" spans="7:8" x14ac:dyDescent="0.3">
      <c r="G1201" s="14" cm="1">
        <f t="array" ref="G1201">IFERROR(_FV(_xldudf_EVEONLINE_TYPE(_FV(_FV(A1201,"type"),"id")),"Adjusted Price",TRUE),0)</f>
        <v>0</v>
      </c>
      <c r="H1201" s="14">
        <f t="shared" si="18"/>
        <v>0</v>
      </c>
    </row>
    <row r="1202" spans="7:8" x14ac:dyDescent="0.3">
      <c r="G1202" s="14" cm="1">
        <f t="array" ref="G1202">IFERROR(_FV(_xldudf_EVEONLINE_TYPE(_FV(_FV(A1202,"type"),"id")),"Adjusted Price",TRUE),0)</f>
        <v>0</v>
      </c>
      <c r="H1202" s="14">
        <f t="shared" si="18"/>
        <v>0</v>
      </c>
    </row>
    <row r="1203" spans="7:8" x14ac:dyDescent="0.3">
      <c r="G1203" s="14" cm="1">
        <f t="array" ref="G1203">IFERROR(_FV(_xldudf_EVEONLINE_TYPE(_FV(_FV(A1203,"type"),"id")),"Adjusted Price",TRUE),0)</f>
        <v>0</v>
      </c>
      <c r="H1203" s="14">
        <f t="shared" si="18"/>
        <v>0</v>
      </c>
    </row>
    <row r="1204" spans="7:8" x14ac:dyDescent="0.3">
      <c r="G1204" s="14" cm="1">
        <f t="array" ref="G1204">IFERROR(_FV(_xldudf_EVEONLINE_TYPE(_FV(_FV(A1204,"type"),"id")),"Adjusted Price",TRUE),0)</f>
        <v>0</v>
      </c>
      <c r="H1204" s="14">
        <f t="shared" si="18"/>
        <v>0</v>
      </c>
    </row>
    <row r="1205" spans="7:8" x14ac:dyDescent="0.3">
      <c r="G1205" s="14" cm="1">
        <f t="array" ref="G1205">IFERROR(_FV(_xldudf_EVEONLINE_TYPE(_FV(_FV(A1205,"type"),"id")),"Adjusted Price",TRUE),0)</f>
        <v>0</v>
      </c>
      <c r="H1205" s="14">
        <f t="shared" si="18"/>
        <v>0</v>
      </c>
    </row>
    <row r="1206" spans="7:8" x14ac:dyDescent="0.3">
      <c r="G1206" s="14" cm="1">
        <f t="array" ref="G1206">IFERROR(_FV(_xldudf_EVEONLINE_TYPE(_FV(_FV(A1206,"type"),"id")),"Adjusted Price",TRUE),0)</f>
        <v>0</v>
      </c>
      <c r="H1206" s="14">
        <f t="shared" si="18"/>
        <v>0</v>
      </c>
    </row>
    <row r="1207" spans="7:8" x14ac:dyDescent="0.3">
      <c r="G1207" s="14" cm="1">
        <f t="array" ref="G1207">IFERROR(_FV(_xldudf_EVEONLINE_TYPE(_FV(_FV(A1207,"type"),"id")),"Adjusted Price",TRUE),0)</f>
        <v>0</v>
      </c>
      <c r="H1207" s="14">
        <f t="shared" si="18"/>
        <v>0</v>
      </c>
    </row>
    <row r="1208" spans="7:8" x14ac:dyDescent="0.3">
      <c r="G1208" s="14" cm="1">
        <f t="array" ref="G1208">IFERROR(_FV(_xldudf_EVEONLINE_TYPE(_FV(_FV(A1208,"type"),"id")),"Adjusted Price",TRUE),0)</f>
        <v>0</v>
      </c>
      <c r="H1208" s="14">
        <f t="shared" si="18"/>
        <v>0</v>
      </c>
    </row>
    <row r="1209" spans="7:8" x14ac:dyDescent="0.3">
      <c r="G1209" s="14" cm="1">
        <f t="array" ref="G1209">IFERROR(_FV(_xldudf_EVEONLINE_TYPE(_FV(_FV(A1209,"type"),"id")),"Adjusted Price",TRUE),0)</f>
        <v>0</v>
      </c>
      <c r="H1209" s="14">
        <f t="shared" si="18"/>
        <v>0</v>
      </c>
    </row>
    <row r="1210" spans="7:8" x14ac:dyDescent="0.3">
      <c r="G1210" s="14" cm="1">
        <f t="array" ref="G1210">IFERROR(_FV(_xldudf_EVEONLINE_TYPE(_FV(_FV(A1210,"type"),"id")),"Adjusted Price",TRUE),0)</f>
        <v>0</v>
      </c>
      <c r="H1210" s="14">
        <f t="shared" si="18"/>
        <v>0</v>
      </c>
    </row>
    <row r="1211" spans="7:8" x14ac:dyDescent="0.3">
      <c r="G1211" s="14" cm="1">
        <f t="array" ref="G1211">IFERROR(_FV(_xldudf_EVEONLINE_TYPE(_FV(_FV(A1211,"type"),"id")),"Adjusted Price",TRUE),0)</f>
        <v>0</v>
      </c>
      <c r="H1211" s="14">
        <f t="shared" si="18"/>
        <v>0</v>
      </c>
    </row>
    <row r="1212" spans="7:8" x14ac:dyDescent="0.3">
      <c r="G1212" s="14" cm="1">
        <f t="array" ref="G1212">IFERROR(_FV(_xldudf_EVEONLINE_TYPE(_FV(_FV(A1212,"type"),"id")),"Adjusted Price",TRUE),0)</f>
        <v>0</v>
      </c>
      <c r="H1212" s="14">
        <f t="shared" si="18"/>
        <v>0</v>
      </c>
    </row>
    <row r="1213" spans="7:8" x14ac:dyDescent="0.3">
      <c r="G1213" s="14" cm="1">
        <f t="array" ref="G1213">IFERROR(_FV(_xldudf_EVEONLINE_TYPE(_FV(_FV(A1213,"type"),"id")),"Adjusted Price",TRUE),0)</f>
        <v>0</v>
      </c>
      <c r="H1213" s="14">
        <f t="shared" si="18"/>
        <v>0</v>
      </c>
    </row>
    <row r="1214" spans="7:8" x14ac:dyDescent="0.3">
      <c r="G1214" s="14" cm="1">
        <f t="array" ref="G1214">IFERROR(_FV(_xldudf_EVEONLINE_TYPE(_FV(_FV(A1214,"type"),"id")),"Adjusted Price",TRUE),0)</f>
        <v>0</v>
      </c>
      <c r="H1214" s="14">
        <f t="shared" si="18"/>
        <v>0</v>
      </c>
    </row>
    <row r="1215" spans="7:8" x14ac:dyDescent="0.3">
      <c r="G1215" s="14" cm="1">
        <f t="array" ref="G1215">IFERROR(_FV(_xldudf_EVEONLINE_TYPE(_FV(_FV(A1215,"type"),"id")),"Adjusted Price",TRUE),0)</f>
        <v>0</v>
      </c>
      <c r="H1215" s="14">
        <f t="shared" si="18"/>
        <v>0</v>
      </c>
    </row>
    <row r="1216" spans="7:8" x14ac:dyDescent="0.3">
      <c r="G1216" s="14" cm="1">
        <f t="array" ref="G1216">IFERROR(_FV(_xldudf_EVEONLINE_TYPE(_FV(_FV(A1216,"type"),"id")),"Adjusted Price",TRUE),0)</f>
        <v>0</v>
      </c>
      <c r="H1216" s="14">
        <f t="shared" si="18"/>
        <v>0</v>
      </c>
    </row>
    <row r="1217" spans="7:8" x14ac:dyDescent="0.3">
      <c r="G1217" s="14" cm="1">
        <f t="array" ref="G1217">IFERROR(_FV(_xldudf_EVEONLINE_TYPE(_FV(_FV(A1217,"type"),"id")),"Adjusted Price",TRUE),0)</f>
        <v>0</v>
      </c>
      <c r="H1217" s="14">
        <f t="shared" si="18"/>
        <v>0</v>
      </c>
    </row>
    <row r="1218" spans="7:8" x14ac:dyDescent="0.3">
      <c r="G1218" s="14" cm="1">
        <f t="array" ref="G1218">IFERROR(_FV(_xldudf_EVEONLINE_TYPE(_FV(_FV(A1218,"type"),"id")),"Adjusted Price",TRUE),0)</f>
        <v>0</v>
      </c>
      <c r="H1218" s="14">
        <f t="shared" si="18"/>
        <v>0</v>
      </c>
    </row>
    <row r="1219" spans="7:8" x14ac:dyDescent="0.3">
      <c r="G1219" s="14" cm="1">
        <f t="array" ref="G1219">IFERROR(_FV(_xldudf_EVEONLINE_TYPE(_FV(_FV(A1219,"type"),"id")),"Adjusted Price",TRUE),0)</f>
        <v>0</v>
      </c>
      <c r="H1219" s="14">
        <f t="shared" si="18"/>
        <v>0</v>
      </c>
    </row>
    <row r="1220" spans="7:8" x14ac:dyDescent="0.3">
      <c r="G1220" s="14" cm="1">
        <f t="array" ref="G1220">IFERROR(_FV(_xldudf_EVEONLINE_TYPE(_FV(_FV(A1220,"type"),"id")),"Adjusted Price",TRUE),0)</f>
        <v>0</v>
      </c>
      <c r="H1220" s="14">
        <f t="shared" ref="H1220:H1283" si="19">G1220*F1220</f>
        <v>0</v>
      </c>
    </row>
    <row r="1221" spans="7:8" x14ac:dyDescent="0.3">
      <c r="G1221" s="14" cm="1">
        <f t="array" ref="G1221">IFERROR(_FV(_xldudf_EVEONLINE_TYPE(_FV(_FV(A1221,"type"),"id")),"Adjusted Price",TRUE),0)</f>
        <v>0</v>
      </c>
      <c r="H1221" s="14">
        <f t="shared" si="19"/>
        <v>0</v>
      </c>
    </row>
    <row r="1222" spans="7:8" x14ac:dyDescent="0.3">
      <c r="G1222" s="14" cm="1">
        <f t="array" ref="G1222">IFERROR(_FV(_xldudf_EVEONLINE_TYPE(_FV(_FV(A1222,"type"),"id")),"Adjusted Price",TRUE),0)</f>
        <v>0</v>
      </c>
      <c r="H1222" s="14">
        <f t="shared" si="19"/>
        <v>0</v>
      </c>
    </row>
    <row r="1223" spans="7:8" x14ac:dyDescent="0.3">
      <c r="G1223" s="14" cm="1">
        <f t="array" ref="G1223">IFERROR(_FV(_xldudf_EVEONLINE_TYPE(_FV(_FV(A1223,"type"),"id")),"Adjusted Price",TRUE),0)</f>
        <v>0</v>
      </c>
      <c r="H1223" s="14">
        <f t="shared" si="19"/>
        <v>0</v>
      </c>
    </row>
    <row r="1224" spans="7:8" x14ac:dyDescent="0.3">
      <c r="G1224" s="14" cm="1">
        <f t="array" ref="G1224">IFERROR(_FV(_xldudf_EVEONLINE_TYPE(_FV(_FV(A1224,"type"),"id")),"Adjusted Price",TRUE),0)</f>
        <v>0</v>
      </c>
      <c r="H1224" s="14">
        <f t="shared" si="19"/>
        <v>0</v>
      </c>
    </row>
    <row r="1225" spans="7:8" x14ac:dyDescent="0.3">
      <c r="G1225" s="14" cm="1">
        <f t="array" ref="G1225">IFERROR(_FV(_xldudf_EVEONLINE_TYPE(_FV(_FV(A1225,"type"),"id")),"Adjusted Price",TRUE),0)</f>
        <v>0</v>
      </c>
      <c r="H1225" s="14">
        <f t="shared" si="19"/>
        <v>0</v>
      </c>
    </row>
    <row r="1226" spans="7:8" x14ac:dyDescent="0.3">
      <c r="G1226" s="14" cm="1">
        <f t="array" ref="G1226">IFERROR(_FV(_xldudf_EVEONLINE_TYPE(_FV(_FV(A1226,"type"),"id")),"Adjusted Price",TRUE),0)</f>
        <v>0</v>
      </c>
      <c r="H1226" s="14">
        <f t="shared" si="19"/>
        <v>0</v>
      </c>
    </row>
    <row r="1227" spans="7:8" x14ac:dyDescent="0.3">
      <c r="G1227" s="14" cm="1">
        <f t="array" ref="G1227">IFERROR(_FV(_xldudf_EVEONLINE_TYPE(_FV(_FV(A1227,"type"),"id")),"Adjusted Price",TRUE),0)</f>
        <v>0</v>
      </c>
      <c r="H1227" s="14">
        <f t="shared" si="19"/>
        <v>0</v>
      </c>
    </row>
    <row r="1228" spans="7:8" x14ac:dyDescent="0.3">
      <c r="G1228" s="14" cm="1">
        <f t="array" ref="G1228">IFERROR(_FV(_xldudf_EVEONLINE_TYPE(_FV(_FV(A1228,"type"),"id")),"Adjusted Price",TRUE),0)</f>
        <v>0</v>
      </c>
      <c r="H1228" s="14">
        <f t="shared" si="19"/>
        <v>0</v>
      </c>
    </row>
    <row r="1229" spans="7:8" x14ac:dyDescent="0.3">
      <c r="G1229" s="14" cm="1">
        <f t="array" ref="G1229">IFERROR(_FV(_xldudf_EVEONLINE_TYPE(_FV(_FV(A1229,"type"),"id")),"Adjusted Price",TRUE),0)</f>
        <v>0</v>
      </c>
      <c r="H1229" s="14">
        <f t="shared" si="19"/>
        <v>0</v>
      </c>
    </row>
    <row r="1230" spans="7:8" x14ac:dyDescent="0.3">
      <c r="G1230" s="14" cm="1">
        <f t="array" ref="G1230">IFERROR(_FV(_xldudf_EVEONLINE_TYPE(_FV(_FV(A1230,"type"),"id")),"Adjusted Price",TRUE),0)</f>
        <v>0</v>
      </c>
      <c r="H1230" s="14">
        <f t="shared" si="19"/>
        <v>0</v>
      </c>
    </row>
    <row r="1231" spans="7:8" x14ac:dyDescent="0.3">
      <c r="G1231" s="14" cm="1">
        <f t="array" ref="G1231">IFERROR(_FV(_xldudf_EVEONLINE_TYPE(_FV(_FV(A1231,"type"),"id")),"Adjusted Price",TRUE),0)</f>
        <v>0</v>
      </c>
      <c r="H1231" s="14">
        <f t="shared" si="19"/>
        <v>0</v>
      </c>
    </row>
    <row r="1232" spans="7:8" x14ac:dyDescent="0.3">
      <c r="G1232" s="14" cm="1">
        <f t="array" ref="G1232">IFERROR(_FV(_xldudf_EVEONLINE_TYPE(_FV(_FV(A1232,"type"),"id")),"Adjusted Price",TRUE),0)</f>
        <v>0</v>
      </c>
      <c r="H1232" s="14">
        <f t="shared" si="19"/>
        <v>0</v>
      </c>
    </row>
    <row r="1233" spans="7:8" x14ac:dyDescent="0.3">
      <c r="G1233" s="14" cm="1">
        <f t="array" ref="G1233">IFERROR(_FV(_xldudf_EVEONLINE_TYPE(_FV(_FV(A1233,"type"),"id")),"Adjusted Price",TRUE),0)</f>
        <v>0</v>
      </c>
      <c r="H1233" s="14">
        <f t="shared" si="19"/>
        <v>0</v>
      </c>
    </row>
    <row r="1234" spans="7:8" x14ac:dyDescent="0.3">
      <c r="G1234" s="14" cm="1">
        <f t="array" ref="G1234">IFERROR(_FV(_xldudf_EVEONLINE_TYPE(_FV(_FV(A1234,"type"),"id")),"Adjusted Price",TRUE),0)</f>
        <v>0</v>
      </c>
      <c r="H1234" s="14">
        <f t="shared" si="19"/>
        <v>0</v>
      </c>
    </row>
    <row r="1235" spans="7:8" x14ac:dyDescent="0.3">
      <c r="G1235" s="14" cm="1">
        <f t="array" ref="G1235">IFERROR(_FV(_xldudf_EVEONLINE_TYPE(_FV(_FV(A1235,"type"),"id")),"Adjusted Price",TRUE),0)</f>
        <v>0</v>
      </c>
      <c r="H1235" s="14">
        <f t="shared" si="19"/>
        <v>0</v>
      </c>
    </row>
    <row r="1236" spans="7:8" x14ac:dyDescent="0.3">
      <c r="G1236" s="14" cm="1">
        <f t="array" ref="G1236">IFERROR(_FV(_xldudf_EVEONLINE_TYPE(_FV(_FV(A1236,"type"),"id")),"Adjusted Price",TRUE),0)</f>
        <v>0</v>
      </c>
      <c r="H1236" s="14">
        <f t="shared" si="19"/>
        <v>0</v>
      </c>
    </row>
    <row r="1237" spans="7:8" x14ac:dyDescent="0.3">
      <c r="G1237" s="14" cm="1">
        <f t="array" ref="G1237">IFERROR(_FV(_xldudf_EVEONLINE_TYPE(_FV(_FV(A1237,"type"),"id")),"Adjusted Price",TRUE),0)</f>
        <v>0</v>
      </c>
      <c r="H1237" s="14">
        <f t="shared" si="19"/>
        <v>0</v>
      </c>
    </row>
    <row r="1238" spans="7:8" x14ac:dyDescent="0.3">
      <c r="G1238" s="14" cm="1">
        <f t="array" ref="G1238">IFERROR(_FV(_xldudf_EVEONLINE_TYPE(_FV(_FV(A1238,"type"),"id")),"Adjusted Price",TRUE),0)</f>
        <v>0</v>
      </c>
      <c r="H1238" s="14">
        <f t="shared" si="19"/>
        <v>0</v>
      </c>
    </row>
    <row r="1239" spans="7:8" x14ac:dyDescent="0.3">
      <c r="G1239" s="14" cm="1">
        <f t="array" ref="G1239">IFERROR(_FV(_xldudf_EVEONLINE_TYPE(_FV(_FV(A1239,"type"),"id")),"Adjusted Price",TRUE),0)</f>
        <v>0</v>
      </c>
      <c r="H1239" s="14">
        <f t="shared" si="19"/>
        <v>0</v>
      </c>
    </row>
    <row r="1240" spans="7:8" x14ac:dyDescent="0.3">
      <c r="G1240" s="14" cm="1">
        <f t="array" ref="G1240">IFERROR(_FV(_xldudf_EVEONLINE_TYPE(_FV(_FV(A1240,"type"),"id")),"Adjusted Price",TRUE),0)</f>
        <v>0</v>
      </c>
      <c r="H1240" s="14">
        <f t="shared" si="19"/>
        <v>0</v>
      </c>
    </row>
    <row r="1241" spans="7:8" x14ac:dyDescent="0.3">
      <c r="G1241" s="14" cm="1">
        <f t="array" ref="G1241">IFERROR(_FV(_xldudf_EVEONLINE_TYPE(_FV(_FV(A1241,"type"),"id")),"Adjusted Price",TRUE),0)</f>
        <v>0</v>
      </c>
      <c r="H1241" s="14">
        <f t="shared" si="19"/>
        <v>0</v>
      </c>
    </row>
    <row r="1242" spans="7:8" x14ac:dyDescent="0.3">
      <c r="G1242" s="14" cm="1">
        <f t="array" ref="G1242">IFERROR(_FV(_xldudf_EVEONLINE_TYPE(_FV(_FV(A1242,"type"),"id")),"Adjusted Price",TRUE),0)</f>
        <v>0</v>
      </c>
      <c r="H1242" s="14">
        <f t="shared" si="19"/>
        <v>0</v>
      </c>
    </row>
    <row r="1243" spans="7:8" x14ac:dyDescent="0.3">
      <c r="G1243" s="14" cm="1">
        <f t="array" ref="G1243">IFERROR(_FV(_xldudf_EVEONLINE_TYPE(_FV(_FV(A1243,"type"),"id")),"Adjusted Price",TRUE),0)</f>
        <v>0</v>
      </c>
      <c r="H1243" s="14">
        <f t="shared" si="19"/>
        <v>0</v>
      </c>
    </row>
    <row r="1244" spans="7:8" x14ac:dyDescent="0.3">
      <c r="G1244" s="14" cm="1">
        <f t="array" ref="G1244">IFERROR(_FV(_xldudf_EVEONLINE_TYPE(_FV(_FV(A1244,"type"),"id")),"Adjusted Price",TRUE),0)</f>
        <v>0</v>
      </c>
      <c r="H1244" s="14">
        <f t="shared" si="19"/>
        <v>0</v>
      </c>
    </row>
    <row r="1245" spans="7:8" x14ac:dyDescent="0.3">
      <c r="G1245" s="14" cm="1">
        <f t="array" ref="G1245">IFERROR(_FV(_xldudf_EVEONLINE_TYPE(_FV(_FV(A1245,"type"),"id")),"Adjusted Price",TRUE),0)</f>
        <v>0</v>
      </c>
      <c r="H1245" s="14">
        <f t="shared" si="19"/>
        <v>0</v>
      </c>
    </row>
    <row r="1246" spans="7:8" x14ac:dyDescent="0.3">
      <c r="G1246" s="14" cm="1">
        <f t="array" ref="G1246">IFERROR(_FV(_xldudf_EVEONLINE_TYPE(_FV(_FV(A1246,"type"),"id")),"Adjusted Price",TRUE),0)</f>
        <v>0</v>
      </c>
      <c r="H1246" s="14">
        <f t="shared" si="19"/>
        <v>0</v>
      </c>
    </row>
    <row r="1247" spans="7:8" x14ac:dyDescent="0.3">
      <c r="G1247" s="14" cm="1">
        <f t="array" ref="G1247">IFERROR(_FV(_xldudf_EVEONLINE_TYPE(_FV(_FV(A1247,"type"),"id")),"Adjusted Price",TRUE),0)</f>
        <v>0</v>
      </c>
      <c r="H1247" s="14">
        <f t="shared" si="19"/>
        <v>0</v>
      </c>
    </row>
    <row r="1248" spans="7:8" x14ac:dyDescent="0.3">
      <c r="G1248" s="14" cm="1">
        <f t="array" ref="G1248">IFERROR(_FV(_xldudf_EVEONLINE_TYPE(_FV(_FV(A1248,"type"),"id")),"Adjusted Price",TRUE),0)</f>
        <v>0</v>
      </c>
      <c r="H1248" s="14">
        <f t="shared" si="19"/>
        <v>0</v>
      </c>
    </row>
    <row r="1249" spans="7:8" x14ac:dyDescent="0.3">
      <c r="G1249" s="14" cm="1">
        <f t="array" ref="G1249">IFERROR(_FV(_xldudf_EVEONLINE_TYPE(_FV(_FV(A1249,"type"),"id")),"Adjusted Price",TRUE),0)</f>
        <v>0</v>
      </c>
      <c r="H1249" s="14">
        <f t="shared" si="19"/>
        <v>0</v>
      </c>
    </row>
    <row r="1250" spans="7:8" x14ac:dyDescent="0.3">
      <c r="G1250" s="14" cm="1">
        <f t="array" ref="G1250">IFERROR(_FV(_xldudf_EVEONLINE_TYPE(_FV(_FV(A1250,"type"),"id")),"Adjusted Price",TRUE),0)</f>
        <v>0</v>
      </c>
      <c r="H1250" s="14">
        <f t="shared" si="19"/>
        <v>0</v>
      </c>
    </row>
    <row r="1251" spans="7:8" x14ac:dyDescent="0.3">
      <c r="G1251" s="14" cm="1">
        <f t="array" ref="G1251">IFERROR(_FV(_xldudf_EVEONLINE_TYPE(_FV(_FV(A1251,"type"),"id")),"Adjusted Price",TRUE),0)</f>
        <v>0</v>
      </c>
      <c r="H1251" s="14">
        <f t="shared" si="19"/>
        <v>0</v>
      </c>
    </row>
    <row r="1252" spans="7:8" x14ac:dyDescent="0.3">
      <c r="G1252" s="14" cm="1">
        <f t="array" ref="G1252">IFERROR(_FV(_xldudf_EVEONLINE_TYPE(_FV(_FV(A1252,"type"),"id")),"Adjusted Price",TRUE),0)</f>
        <v>0</v>
      </c>
      <c r="H1252" s="14">
        <f t="shared" si="19"/>
        <v>0</v>
      </c>
    </row>
    <row r="1253" spans="7:8" x14ac:dyDescent="0.3">
      <c r="G1253" s="14" cm="1">
        <f t="array" ref="G1253">IFERROR(_FV(_xldudf_EVEONLINE_TYPE(_FV(_FV(A1253,"type"),"id")),"Adjusted Price",TRUE),0)</f>
        <v>0</v>
      </c>
      <c r="H1253" s="14">
        <f t="shared" si="19"/>
        <v>0</v>
      </c>
    </row>
    <row r="1254" spans="7:8" x14ac:dyDescent="0.3">
      <c r="G1254" s="14" cm="1">
        <f t="array" ref="G1254">IFERROR(_FV(_xldudf_EVEONLINE_TYPE(_FV(_FV(A1254,"type"),"id")),"Adjusted Price",TRUE),0)</f>
        <v>0</v>
      </c>
      <c r="H1254" s="14">
        <f t="shared" si="19"/>
        <v>0</v>
      </c>
    </row>
    <row r="1255" spans="7:8" x14ac:dyDescent="0.3">
      <c r="G1255" s="14" cm="1">
        <f t="array" ref="G1255">IFERROR(_FV(_xldudf_EVEONLINE_TYPE(_FV(_FV(A1255,"type"),"id")),"Adjusted Price",TRUE),0)</f>
        <v>0</v>
      </c>
      <c r="H1255" s="14">
        <f t="shared" si="19"/>
        <v>0</v>
      </c>
    </row>
    <row r="1256" spans="7:8" x14ac:dyDescent="0.3">
      <c r="G1256" s="14" cm="1">
        <f t="array" ref="G1256">IFERROR(_FV(_xldudf_EVEONLINE_TYPE(_FV(_FV(A1256,"type"),"id")),"Adjusted Price",TRUE),0)</f>
        <v>0</v>
      </c>
      <c r="H1256" s="14">
        <f t="shared" si="19"/>
        <v>0</v>
      </c>
    </row>
    <row r="1257" spans="7:8" x14ac:dyDescent="0.3">
      <c r="G1257" s="14" cm="1">
        <f t="array" ref="G1257">IFERROR(_FV(_xldudf_EVEONLINE_TYPE(_FV(_FV(A1257,"type"),"id")),"Adjusted Price",TRUE),0)</f>
        <v>0</v>
      </c>
      <c r="H1257" s="14">
        <f t="shared" si="19"/>
        <v>0</v>
      </c>
    </row>
    <row r="1258" spans="7:8" x14ac:dyDescent="0.3">
      <c r="G1258" s="14" cm="1">
        <f t="array" ref="G1258">IFERROR(_FV(_xldudf_EVEONLINE_TYPE(_FV(_FV(A1258,"type"),"id")),"Adjusted Price",TRUE),0)</f>
        <v>0</v>
      </c>
      <c r="H1258" s="14">
        <f t="shared" si="19"/>
        <v>0</v>
      </c>
    </row>
    <row r="1259" spans="7:8" x14ac:dyDescent="0.3">
      <c r="G1259" s="14" cm="1">
        <f t="array" ref="G1259">IFERROR(_FV(_xldudf_EVEONLINE_TYPE(_FV(_FV(A1259,"type"),"id")),"Adjusted Price",TRUE),0)</f>
        <v>0</v>
      </c>
      <c r="H1259" s="14">
        <f t="shared" si="19"/>
        <v>0</v>
      </c>
    </row>
    <row r="1260" spans="7:8" x14ac:dyDescent="0.3">
      <c r="G1260" s="14" cm="1">
        <f t="array" ref="G1260">IFERROR(_FV(_xldudf_EVEONLINE_TYPE(_FV(_FV(A1260,"type"),"id")),"Adjusted Price",TRUE),0)</f>
        <v>0</v>
      </c>
      <c r="H1260" s="14">
        <f t="shared" si="19"/>
        <v>0</v>
      </c>
    </row>
    <row r="1261" spans="7:8" x14ac:dyDescent="0.3">
      <c r="G1261" s="14" cm="1">
        <f t="array" ref="G1261">IFERROR(_FV(_xldudf_EVEONLINE_TYPE(_FV(_FV(A1261,"type"),"id")),"Adjusted Price",TRUE),0)</f>
        <v>0</v>
      </c>
      <c r="H1261" s="14">
        <f t="shared" si="19"/>
        <v>0</v>
      </c>
    </row>
    <row r="1262" spans="7:8" x14ac:dyDescent="0.3">
      <c r="G1262" s="14" cm="1">
        <f t="array" ref="G1262">IFERROR(_FV(_xldudf_EVEONLINE_TYPE(_FV(_FV(A1262,"type"),"id")),"Adjusted Price",TRUE),0)</f>
        <v>0</v>
      </c>
      <c r="H1262" s="14">
        <f t="shared" si="19"/>
        <v>0</v>
      </c>
    </row>
    <row r="1263" spans="7:8" x14ac:dyDescent="0.3">
      <c r="G1263" s="14" cm="1">
        <f t="array" ref="G1263">IFERROR(_FV(_xldudf_EVEONLINE_TYPE(_FV(_FV(A1263,"type"),"id")),"Adjusted Price",TRUE),0)</f>
        <v>0</v>
      </c>
      <c r="H1263" s="14">
        <f t="shared" si="19"/>
        <v>0</v>
      </c>
    </row>
    <row r="1264" spans="7:8" x14ac:dyDescent="0.3">
      <c r="G1264" s="14" cm="1">
        <f t="array" ref="G1264">IFERROR(_FV(_xldudf_EVEONLINE_TYPE(_FV(_FV(A1264,"type"),"id")),"Adjusted Price",TRUE),0)</f>
        <v>0</v>
      </c>
      <c r="H1264" s="14">
        <f t="shared" si="19"/>
        <v>0</v>
      </c>
    </row>
    <row r="1265" spans="7:8" x14ac:dyDescent="0.3">
      <c r="G1265" s="14" cm="1">
        <f t="array" ref="G1265">IFERROR(_FV(_xldudf_EVEONLINE_TYPE(_FV(_FV(A1265,"type"),"id")),"Adjusted Price",TRUE),0)</f>
        <v>0</v>
      </c>
      <c r="H1265" s="14">
        <f t="shared" si="19"/>
        <v>0</v>
      </c>
    </row>
    <row r="1266" spans="7:8" x14ac:dyDescent="0.3">
      <c r="G1266" s="14" cm="1">
        <f t="array" ref="G1266">IFERROR(_FV(_xldudf_EVEONLINE_TYPE(_FV(_FV(A1266,"type"),"id")),"Adjusted Price",TRUE),0)</f>
        <v>0</v>
      </c>
      <c r="H1266" s="14">
        <f t="shared" si="19"/>
        <v>0</v>
      </c>
    </row>
    <row r="1267" spans="7:8" x14ac:dyDescent="0.3">
      <c r="G1267" s="14" cm="1">
        <f t="array" ref="G1267">IFERROR(_FV(_xldudf_EVEONLINE_TYPE(_FV(_FV(A1267,"type"),"id")),"Adjusted Price",TRUE),0)</f>
        <v>0</v>
      </c>
      <c r="H1267" s="14">
        <f t="shared" si="19"/>
        <v>0</v>
      </c>
    </row>
    <row r="1268" spans="7:8" x14ac:dyDescent="0.3">
      <c r="G1268" s="14" cm="1">
        <f t="array" ref="G1268">IFERROR(_FV(_xldudf_EVEONLINE_TYPE(_FV(_FV(A1268,"type"),"id")),"Adjusted Price",TRUE),0)</f>
        <v>0</v>
      </c>
      <c r="H1268" s="14">
        <f t="shared" si="19"/>
        <v>0</v>
      </c>
    </row>
    <row r="1269" spans="7:8" x14ac:dyDescent="0.3">
      <c r="G1269" s="14" cm="1">
        <f t="array" ref="G1269">IFERROR(_FV(_xldudf_EVEONLINE_TYPE(_FV(_FV(A1269,"type"),"id")),"Adjusted Price",TRUE),0)</f>
        <v>0</v>
      </c>
      <c r="H1269" s="14">
        <f t="shared" si="19"/>
        <v>0</v>
      </c>
    </row>
    <row r="1270" spans="7:8" x14ac:dyDescent="0.3">
      <c r="G1270" s="14" cm="1">
        <f t="array" ref="G1270">IFERROR(_FV(_xldudf_EVEONLINE_TYPE(_FV(_FV(A1270,"type"),"id")),"Adjusted Price",TRUE),0)</f>
        <v>0</v>
      </c>
      <c r="H1270" s="14">
        <f t="shared" si="19"/>
        <v>0</v>
      </c>
    </row>
    <row r="1271" spans="7:8" x14ac:dyDescent="0.3">
      <c r="G1271" s="14" cm="1">
        <f t="array" ref="G1271">IFERROR(_FV(_xldudf_EVEONLINE_TYPE(_FV(_FV(A1271,"type"),"id")),"Adjusted Price",TRUE),0)</f>
        <v>0</v>
      </c>
      <c r="H1271" s="14">
        <f t="shared" si="19"/>
        <v>0</v>
      </c>
    </row>
    <row r="1272" spans="7:8" x14ac:dyDescent="0.3">
      <c r="G1272" s="14" cm="1">
        <f t="array" ref="G1272">IFERROR(_FV(_xldudf_EVEONLINE_TYPE(_FV(_FV(A1272,"type"),"id")),"Adjusted Price",TRUE),0)</f>
        <v>0</v>
      </c>
      <c r="H1272" s="14">
        <f t="shared" si="19"/>
        <v>0</v>
      </c>
    </row>
    <row r="1273" spans="7:8" x14ac:dyDescent="0.3">
      <c r="G1273" s="14" cm="1">
        <f t="array" ref="G1273">IFERROR(_FV(_xldudf_EVEONLINE_TYPE(_FV(_FV(A1273,"type"),"id")),"Adjusted Price",TRUE),0)</f>
        <v>0</v>
      </c>
      <c r="H1273" s="14">
        <f t="shared" si="19"/>
        <v>0</v>
      </c>
    </row>
    <row r="1274" spans="7:8" x14ac:dyDescent="0.3">
      <c r="G1274" s="14" cm="1">
        <f t="array" ref="G1274">IFERROR(_FV(_xldudf_EVEONLINE_TYPE(_FV(_FV(A1274,"type"),"id")),"Adjusted Price",TRUE),0)</f>
        <v>0</v>
      </c>
      <c r="H1274" s="14">
        <f t="shared" si="19"/>
        <v>0</v>
      </c>
    </row>
    <row r="1275" spans="7:8" x14ac:dyDescent="0.3">
      <c r="G1275" s="14" cm="1">
        <f t="array" ref="G1275">IFERROR(_FV(_xldudf_EVEONLINE_TYPE(_FV(_FV(A1275,"type"),"id")),"Adjusted Price",TRUE),0)</f>
        <v>0</v>
      </c>
      <c r="H1275" s="14">
        <f t="shared" si="19"/>
        <v>0</v>
      </c>
    </row>
    <row r="1276" spans="7:8" x14ac:dyDescent="0.3">
      <c r="G1276" s="14" cm="1">
        <f t="array" ref="G1276">IFERROR(_FV(_xldudf_EVEONLINE_TYPE(_FV(_FV(A1276,"type"),"id")),"Adjusted Price",TRUE),0)</f>
        <v>0</v>
      </c>
      <c r="H1276" s="14">
        <f t="shared" si="19"/>
        <v>0</v>
      </c>
    </row>
    <row r="1277" spans="7:8" x14ac:dyDescent="0.3">
      <c r="G1277" s="14" cm="1">
        <f t="array" ref="G1277">IFERROR(_FV(_xldudf_EVEONLINE_TYPE(_FV(_FV(A1277,"type"),"id")),"Adjusted Price",TRUE),0)</f>
        <v>0</v>
      </c>
      <c r="H1277" s="14">
        <f t="shared" si="19"/>
        <v>0</v>
      </c>
    </row>
    <row r="1278" spans="7:8" x14ac:dyDescent="0.3">
      <c r="G1278" s="14" cm="1">
        <f t="array" ref="G1278">IFERROR(_FV(_xldudf_EVEONLINE_TYPE(_FV(_FV(A1278,"type"),"id")),"Adjusted Price",TRUE),0)</f>
        <v>0</v>
      </c>
      <c r="H1278" s="14">
        <f t="shared" si="19"/>
        <v>0</v>
      </c>
    </row>
    <row r="1279" spans="7:8" x14ac:dyDescent="0.3">
      <c r="G1279" s="14" cm="1">
        <f t="array" ref="G1279">IFERROR(_FV(_xldudf_EVEONLINE_TYPE(_FV(_FV(A1279,"type"),"id")),"Adjusted Price",TRUE),0)</f>
        <v>0</v>
      </c>
      <c r="H1279" s="14">
        <f t="shared" si="19"/>
        <v>0</v>
      </c>
    </row>
    <row r="1280" spans="7:8" x14ac:dyDescent="0.3">
      <c r="G1280" s="14" cm="1">
        <f t="array" ref="G1280">IFERROR(_FV(_xldudf_EVEONLINE_TYPE(_FV(_FV(A1280,"type"),"id")),"Adjusted Price",TRUE),0)</f>
        <v>0</v>
      </c>
      <c r="H1280" s="14">
        <f t="shared" si="19"/>
        <v>0</v>
      </c>
    </row>
    <row r="1281" spans="7:8" x14ac:dyDescent="0.3">
      <c r="G1281" s="14" cm="1">
        <f t="array" ref="G1281">IFERROR(_FV(_xldudf_EVEONLINE_TYPE(_FV(_FV(A1281,"type"),"id")),"Adjusted Price",TRUE),0)</f>
        <v>0</v>
      </c>
      <c r="H1281" s="14">
        <f t="shared" si="19"/>
        <v>0</v>
      </c>
    </row>
    <row r="1282" spans="7:8" x14ac:dyDescent="0.3">
      <c r="G1282" s="14" cm="1">
        <f t="array" ref="G1282">IFERROR(_FV(_xldudf_EVEONLINE_TYPE(_FV(_FV(A1282,"type"),"id")),"Adjusted Price",TRUE),0)</f>
        <v>0</v>
      </c>
      <c r="H1282" s="14">
        <f t="shared" si="19"/>
        <v>0</v>
      </c>
    </row>
    <row r="1283" spans="7:8" x14ac:dyDescent="0.3">
      <c r="G1283" s="14" cm="1">
        <f t="array" ref="G1283">IFERROR(_FV(_xldudf_EVEONLINE_TYPE(_FV(_FV(A1283,"type"),"id")),"Adjusted Price",TRUE),0)</f>
        <v>0</v>
      </c>
      <c r="H1283" s="14">
        <f t="shared" si="19"/>
        <v>0</v>
      </c>
    </row>
    <row r="1284" spans="7:8" x14ac:dyDescent="0.3">
      <c r="G1284" s="14" cm="1">
        <f t="array" ref="G1284">IFERROR(_FV(_xldudf_EVEONLINE_TYPE(_FV(_FV(A1284,"type"),"id")),"Adjusted Price",TRUE),0)</f>
        <v>0</v>
      </c>
      <c r="H1284" s="14">
        <f t="shared" ref="H1284:H1347" si="20">G1284*F1284</f>
        <v>0</v>
      </c>
    </row>
    <row r="1285" spans="7:8" x14ac:dyDescent="0.3">
      <c r="G1285" s="14" cm="1">
        <f t="array" ref="G1285">IFERROR(_FV(_xldudf_EVEONLINE_TYPE(_FV(_FV(A1285,"type"),"id")),"Adjusted Price",TRUE),0)</f>
        <v>0</v>
      </c>
      <c r="H1285" s="14">
        <f t="shared" si="20"/>
        <v>0</v>
      </c>
    </row>
    <row r="1286" spans="7:8" x14ac:dyDescent="0.3">
      <c r="G1286" s="14" cm="1">
        <f t="array" ref="G1286">IFERROR(_FV(_xldudf_EVEONLINE_TYPE(_FV(_FV(A1286,"type"),"id")),"Adjusted Price",TRUE),0)</f>
        <v>0</v>
      </c>
      <c r="H1286" s="14">
        <f t="shared" si="20"/>
        <v>0</v>
      </c>
    </row>
    <row r="1287" spans="7:8" x14ac:dyDescent="0.3">
      <c r="G1287" s="14" cm="1">
        <f t="array" ref="G1287">IFERROR(_FV(_xldudf_EVEONLINE_TYPE(_FV(_FV(A1287,"type"),"id")),"Adjusted Price",TRUE),0)</f>
        <v>0</v>
      </c>
      <c r="H1287" s="14">
        <f t="shared" si="20"/>
        <v>0</v>
      </c>
    </row>
    <row r="1288" spans="7:8" x14ac:dyDescent="0.3">
      <c r="G1288" s="14" cm="1">
        <f t="array" ref="G1288">IFERROR(_FV(_xldudf_EVEONLINE_TYPE(_FV(_FV(A1288,"type"),"id")),"Adjusted Price",TRUE),0)</f>
        <v>0</v>
      </c>
      <c r="H1288" s="14">
        <f t="shared" si="20"/>
        <v>0</v>
      </c>
    </row>
    <row r="1289" spans="7:8" x14ac:dyDescent="0.3">
      <c r="G1289" s="14" cm="1">
        <f t="array" ref="G1289">IFERROR(_FV(_xldudf_EVEONLINE_TYPE(_FV(_FV(A1289,"type"),"id")),"Adjusted Price",TRUE),0)</f>
        <v>0</v>
      </c>
      <c r="H1289" s="14">
        <f t="shared" si="20"/>
        <v>0</v>
      </c>
    </row>
    <row r="1290" spans="7:8" x14ac:dyDescent="0.3">
      <c r="G1290" s="14" cm="1">
        <f t="array" ref="G1290">IFERROR(_FV(_xldudf_EVEONLINE_TYPE(_FV(_FV(A1290,"type"),"id")),"Adjusted Price",TRUE),0)</f>
        <v>0</v>
      </c>
      <c r="H1290" s="14">
        <f t="shared" si="20"/>
        <v>0</v>
      </c>
    </row>
    <row r="1291" spans="7:8" x14ac:dyDescent="0.3">
      <c r="G1291" s="14" cm="1">
        <f t="array" ref="G1291">IFERROR(_FV(_xldudf_EVEONLINE_TYPE(_FV(_FV(A1291,"type"),"id")),"Adjusted Price",TRUE),0)</f>
        <v>0</v>
      </c>
      <c r="H1291" s="14">
        <f t="shared" si="20"/>
        <v>0</v>
      </c>
    </row>
    <row r="1292" spans="7:8" x14ac:dyDescent="0.3">
      <c r="G1292" s="14" cm="1">
        <f t="array" ref="G1292">IFERROR(_FV(_xldudf_EVEONLINE_TYPE(_FV(_FV(A1292,"type"),"id")),"Adjusted Price",TRUE),0)</f>
        <v>0</v>
      </c>
      <c r="H1292" s="14">
        <f t="shared" si="20"/>
        <v>0</v>
      </c>
    </row>
    <row r="1293" spans="7:8" x14ac:dyDescent="0.3">
      <c r="G1293" s="14" cm="1">
        <f t="array" ref="G1293">IFERROR(_FV(_xldudf_EVEONLINE_TYPE(_FV(_FV(A1293,"type"),"id")),"Adjusted Price",TRUE),0)</f>
        <v>0</v>
      </c>
      <c r="H1293" s="14">
        <f t="shared" si="20"/>
        <v>0</v>
      </c>
    </row>
    <row r="1294" spans="7:8" x14ac:dyDescent="0.3">
      <c r="G1294" s="14" cm="1">
        <f t="array" ref="G1294">IFERROR(_FV(_xldudf_EVEONLINE_TYPE(_FV(_FV(A1294,"type"),"id")),"Adjusted Price",TRUE),0)</f>
        <v>0</v>
      </c>
      <c r="H1294" s="14">
        <f t="shared" si="20"/>
        <v>0</v>
      </c>
    </row>
    <row r="1295" spans="7:8" x14ac:dyDescent="0.3">
      <c r="G1295" s="14" cm="1">
        <f t="array" ref="G1295">IFERROR(_FV(_xldudf_EVEONLINE_TYPE(_FV(_FV(A1295,"type"),"id")),"Adjusted Price",TRUE),0)</f>
        <v>0</v>
      </c>
      <c r="H1295" s="14">
        <f t="shared" si="20"/>
        <v>0</v>
      </c>
    </row>
    <row r="1296" spans="7:8" x14ac:dyDescent="0.3">
      <c r="G1296" s="14" cm="1">
        <f t="array" ref="G1296">IFERROR(_FV(_xldudf_EVEONLINE_TYPE(_FV(_FV(A1296,"type"),"id")),"Adjusted Price",TRUE),0)</f>
        <v>0</v>
      </c>
      <c r="H1296" s="14">
        <f t="shared" si="20"/>
        <v>0</v>
      </c>
    </row>
    <row r="1297" spans="7:8" x14ac:dyDescent="0.3">
      <c r="G1297" s="14" cm="1">
        <f t="array" ref="G1297">IFERROR(_FV(_xldudf_EVEONLINE_TYPE(_FV(_FV(A1297,"type"),"id")),"Adjusted Price",TRUE),0)</f>
        <v>0</v>
      </c>
      <c r="H1297" s="14">
        <f t="shared" si="20"/>
        <v>0</v>
      </c>
    </row>
    <row r="1298" spans="7:8" x14ac:dyDescent="0.3">
      <c r="G1298" s="14" cm="1">
        <f t="array" ref="G1298">IFERROR(_FV(_xldudf_EVEONLINE_TYPE(_FV(_FV(A1298,"type"),"id")),"Adjusted Price",TRUE),0)</f>
        <v>0</v>
      </c>
      <c r="H1298" s="14">
        <f t="shared" si="20"/>
        <v>0</v>
      </c>
    </row>
    <row r="1299" spans="7:8" x14ac:dyDescent="0.3">
      <c r="G1299" s="14" cm="1">
        <f t="array" ref="G1299">IFERROR(_FV(_xldudf_EVEONLINE_TYPE(_FV(_FV(A1299,"type"),"id")),"Adjusted Price",TRUE),0)</f>
        <v>0</v>
      </c>
      <c r="H1299" s="14">
        <f t="shared" si="20"/>
        <v>0</v>
      </c>
    </row>
    <row r="1300" spans="7:8" x14ac:dyDescent="0.3">
      <c r="G1300" s="14" cm="1">
        <f t="array" ref="G1300">IFERROR(_FV(_xldudf_EVEONLINE_TYPE(_FV(_FV(A1300,"type"),"id")),"Adjusted Price",TRUE),0)</f>
        <v>0</v>
      </c>
      <c r="H1300" s="14">
        <f t="shared" si="20"/>
        <v>0</v>
      </c>
    </row>
    <row r="1301" spans="7:8" x14ac:dyDescent="0.3">
      <c r="G1301" s="14" cm="1">
        <f t="array" ref="G1301">IFERROR(_FV(_xldudf_EVEONLINE_TYPE(_FV(_FV(A1301,"type"),"id")),"Adjusted Price",TRUE),0)</f>
        <v>0</v>
      </c>
      <c r="H1301" s="14">
        <f t="shared" si="20"/>
        <v>0</v>
      </c>
    </row>
    <row r="1302" spans="7:8" x14ac:dyDescent="0.3">
      <c r="G1302" s="14" cm="1">
        <f t="array" ref="G1302">IFERROR(_FV(_xldudf_EVEONLINE_TYPE(_FV(_FV(A1302,"type"),"id")),"Adjusted Price",TRUE),0)</f>
        <v>0</v>
      </c>
      <c r="H1302" s="14">
        <f t="shared" si="20"/>
        <v>0</v>
      </c>
    </row>
    <row r="1303" spans="7:8" x14ac:dyDescent="0.3">
      <c r="G1303" s="14" cm="1">
        <f t="array" ref="G1303">IFERROR(_FV(_xldudf_EVEONLINE_TYPE(_FV(_FV(A1303,"type"),"id")),"Adjusted Price",TRUE),0)</f>
        <v>0</v>
      </c>
      <c r="H1303" s="14">
        <f t="shared" si="20"/>
        <v>0</v>
      </c>
    </row>
    <row r="1304" spans="7:8" x14ac:dyDescent="0.3">
      <c r="G1304" s="14" cm="1">
        <f t="array" ref="G1304">IFERROR(_FV(_xldudf_EVEONLINE_TYPE(_FV(_FV(A1304,"type"),"id")),"Adjusted Price",TRUE),0)</f>
        <v>0</v>
      </c>
      <c r="H1304" s="14">
        <f t="shared" si="20"/>
        <v>0</v>
      </c>
    </row>
    <row r="1305" spans="7:8" x14ac:dyDescent="0.3">
      <c r="G1305" s="14" cm="1">
        <f t="array" ref="G1305">IFERROR(_FV(_xldudf_EVEONLINE_TYPE(_FV(_FV(A1305,"type"),"id")),"Adjusted Price",TRUE),0)</f>
        <v>0</v>
      </c>
      <c r="H1305" s="14">
        <f t="shared" si="20"/>
        <v>0</v>
      </c>
    </row>
    <row r="1306" spans="7:8" x14ac:dyDescent="0.3">
      <c r="G1306" s="14" cm="1">
        <f t="array" ref="G1306">IFERROR(_FV(_xldudf_EVEONLINE_TYPE(_FV(_FV(A1306,"type"),"id")),"Adjusted Price",TRUE),0)</f>
        <v>0</v>
      </c>
      <c r="H1306" s="14">
        <f t="shared" si="20"/>
        <v>0</v>
      </c>
    </row>
    <row r="1307" spans="7:8" x14ac:dyDescent="0.3">
      <c r="G1307" s="14" cm="1">
        <f t="array" ref="G1307">IFERROR(_FV(_xldudf_EVEONLINE_TYPE(_FV(_FV(A1307,"type"),"id")),"Adjusted Price",TRUE),0)</f>
        <v>0</v>
      </c>
      <c r="H1307" s="14">
        <f t="shared" si="20"/>
        <v>0</v>
      </c>
    </row>
    <row r="1308" spans="7:8" x14ac:dyDescent="0.3">
      <c r="G1308" s="14" cm="1">
        <f t="array" ref="G1308">IFERROR(_FV(_xldudf_EVEONLINE_TYPE(_FV(_FV(A1308,"type"),"id")),"Adjusted Price",TRUE),0)</f>
        <v>0</v>
      </c>
      <c r="H1308" s="14">
        <f t="shared" si="20"/>
        <v>0</v>
      </c>
    </row>
    <row r="1309" spans="7:8" x14ac:dyDescent="0.3">
      <c r="G1309" s="14" cm="1">
        <f t="array" ref="G1309">IFERROR(_FV(_xldudf_EVEONLINE_TYPE(_FV(_FV(A1309,"type"),"id")),"Adjusted Price",TRUE),0)</f>
        <v>0</v>
      </c>
      <c r="H1309" s="14">
        <f t="shared" si="20"/>
        <v>0</v>
      </c>
    </row>
    <row r="1310" spans="7:8" x14ac:dyDescent="0.3">
      <c r="G1310" s="14" cm="1">
        <f t="array" ref="G1310">IFERROR(_FV(_xldudf_EVEONLINE_TYPE(_FV(_FV(A1310,"type"),"id")),"Adjusted Price",TRUE),0)</f>
        <v>0</v>
      </c>
      <c r="H1310" s="14">
        <f t="shared" si="20"/>
        <v>0</v>
      </c>
    </row>
    <row r="1311" spans="7:8" x14ac:dyDescent="0.3">
      <c r="G1311" s="14" cm="1">
        <f t="array" ref="G1311">IFERROR(_FV(_xldudf_EVEONLINE_TYPE(_FV(_FV(A1311,"type"),"id")),"Adjusted Price",TRUE),0)</f>
        <v>0</v>
      </c>
      <c r="H1311" s="14">
        <f t="shared" si="20"/>
        <v>0</v>
      </c>
    </row>
    <row r="1312" spans="7:8" x14ac:dyDescent="0.3">
      <c r="G1312" s="14" cm="1">
        <f t="array" ref="G1312">IFERROR(_FV(_xldudf_EVEONLINE_TYPE(_FV(_FV(A1312,"type"),"id")),"Adjusted Price",TRUE),0)</f>
        <v>0</v>
      </c>
      <c r="H1312" s="14">
        <f t="shared" si="20"/>
        <v>0</v>
      </c>
    </row>
    <row r="1313" spans="7:8" x14ac:dyDescent="0.3">
      <c r="G1313" s="14" cm="1">
        <f t="array" ref="G1313">IFERROR(_FV(_xldudf_EVEONLINE_TYPE(_FV(_FV(A1313,"type"),"id")),"Adjusted Price",TRUE),0)</f>
        <v>0</v>
      </c>
      <c r="H1313" s="14">
        <f t="shared" si="20"/>
        <v>0</v>
      </c>
    </row>
    <row r="1314" spans="7:8" x14ac:dyDescent="0.3">
      <c r="G1314" s="14" cm="1">
        <f t="array" ref="G1314">IFERROR(_FV(_xldudf_EVEONLINE_TYPE(_FV(_FV(A1314,"type"),"id")),"Adjusted Price",TRUE),0)</f>
        <v>0</v>
      </c>
      <c r="H1314" s="14">
        <f t="shared" si="20"/>
        <v>0</v>
      </c>
    </row>
    <row r="1315" spans="7:8" x14ac:dyDescent="0.3">
      <c r="G1315" s="14" cm="1">
        <f t="array" ref="G1315">IFERROR(_FV(_xldudf_EVEONLINE_TYPE(_FV(_FV(A1315,"type"),"id")),"Adjusted Price",TRUE),0)</f>
        <v>0</v>
      </c>
      <c r="H1315" s="14">
        <f t="shared" si="20"/>
        <v>0</v>
      </c>
    </row>
    <row r="1316" spans="7:8" x14ac:dyDescent="0.3">
      <c r="G1316" s="14" cm="1">
        <f t="array" ref="G1316">IFERROR(_FV(_xldudf_EVEONLINE_TYPE(_FV(_FV(A1316,"type"),"id")),"Adjusted Price",TRUE),0)</f>
        <v>0</v>
      </c>
      <c r="H1316" s="14">
        <f t="shared" si="20"/>
        <v>0</v>
      </c>
    </row>
    <row r="1317" spans="7:8" x14ac:dyDescent="0.3">
      <c r="G1317" s="14" cm="1">
        <f t="array" ref="G1317">IFERROR(_FV(_xldudf_EVEONLINE_TYPE(_FV(_FV(A1317,"type"),"id")),"Adjusted Price",TRUE),0)</f>
        <v>0</v>
      </c>
      <c r="H1317" s="14">
        <f t="shared" si="20"/>
        <v>0</v>
      </c>
    </row>
    <row r="1318" spans="7:8" x14ac:dyDescent="0.3">
      <c r="G1318" s="14" cm="1">
        <f t="array" ref="G1318">IFERROR(_FV(_xldudf_EVEONLINE_TYPE(_FV(_FV(A1318,"type"),"id")),"Adjusted Price",TRUE),0)</f>
        <v>0</v>
      </c>
      <c r="H1318" s="14">
        <f t="shared" si="20"/>
        <v>0</v>
      </c>
    </row>
    <row r="1319" spans="7:8" x14ac:dyDescent="0.3">
      <c r="G1319" s="14" cm="1">
        <f t="array" ref="G1319">IFERROR(_FV(_xldudf_EVEONLINE_TYPE(_FV(_FV(A1319,"type"),"id")),"Adjusted Price",TRUE),0)</f>
        <v>0</v>
      </c>
      <c r="H1319" s="14">
        <f t="shared" si="20"/>
        <v>0</v>
      </c>
    </row>
    <row r="1320" spans="7:8" x14ac:dyDescent="0.3">
      <c r="G1320" s="14" cm="1">
        <f t="array" ref="G1320">IFERROR(_FV(_xldudf_EVEONLINE_TYPE(_FV(_FV(A1320,"type"),"id")),"Adjusted Price",TRUE),0)</f>
        <v>0</v>
      </c>
      <c r="H1320" s="14">
        <f t="shared" si="20"/>
        <v>0</v>
      </c>
    </row>
    <row r="1321" spans="7:8" x14ac:dyDescent="0.3">
      <c r="G1321" s="14" cm="1">
        <f t="array" ref="G1321">IFERROR(_FV(_xldudf_EVEONLINE_TYPE(_FV(_FV(A1321,"type"),"id")),"Adjusted Price",TRUE),0)</f>
        <v>0</v>
      </c>
      <c r="H1321" s="14">
        <f t="shared" si="20"/>
        <v>0</v>
      </c>
    </row>
    <row r="1322" spans="7:8" x14ac:dyDescent="0.3">
      <c r="G1322" s="14" cm="1">
        <f t="array" ref="G1322">IFERROR(_FV(_xldudf_EVEONLINE_TYPE(_FV(_FV(A1322,"type"),"id")),"Adjusted Price",TRUE),0)</f>
        <v>0</v>
      </c>
      <c r="H1322" s="14">
        <f t="shared" si="20"/>
        <v>0</v>
      </c>
    </row>
    <row r="1323" spans="7:8" x14ac:dyDescent="0.3">
      <c r="G1323" s="14" cm="1">
        <f t="array" ref="G1323">IFERROR(_FV(_xldudf_EVEONLINE_TYPE(_FV(_FV(A1323,"type"),"id")),"Adjusted Price",TRUE),0)</f>
        <v>0</v>
      </c>
      <c r="H1323" s="14">
        <f t="shared" si="20"/>
        <v>0</v>
      </c>
    </row>
    <row r="1324" spans="7:8" x14ac:dyDescent="0.3">
      <c r="G1324" s="14" cm="1">
        <f t="array" ref="G1324">IFERROR(_FV(_xldudf_EVEONLINE_TYPE(_FV(_FV(A1324,"type"),"id")),"Adjusted Price",TRUE),0)</f>
        <v>0</v>
      </c>
      <c r="H1324" s="14">
        <f t="shared" si="20"/>
        <v>0</v>
      </c>
    </row>
    <row r="1325" spans="7:8" x14ac:dyDescent="0.3">
      <c r="G1325" s="14" cm="1">
        <f t="array" ref="G1325">IFERROR(_FV(_xldudf_EVEONLINE_TYPE(_FV(_FV(A1325,"type"),"id")),"Adjusted Price",TRUE),0)</f>
        <v>0</v>
      </c>
      <c r="H1325" s="14">
        <f t="shared" si="20"/>
        <v>0</v>
      </c>
    </row>
    <row r="1326" spans="7:8" x14ac:dyDescent="0.3">
      <c r="G1326" s="14" cm="1">
        <f t="array" ref="G1326">IFERROR(_FV(_xldudf_EVEONLINE_TYPE(_FV(_FV(A1326,"type"),"id")),"Adjusted Price",TRUE),0)</f>
        <v>0</v>
      </c>
      <c r="H1326" s="14">
        <f t="shared" si="20"/>
        <v>0</v>
      </c>
    </row>
    <row r="1327" spans="7:8" x14ac:dyDescent="0.3">
      <c r="G1327" s="14" cm="1">
        <f t="array" ref="G1327">IFERROR(_FV(_xldudf_EVEONLINE_TYPE(_FV(_FV(A1327,"type"),"id")),"Adjusted Price",TRUE),0)</f>
        <v>0</v>
      </c>
      <c r="H1327" s="14">
        <f t="shared" si="20"/>
        <v>0</v>
      </c>
    </row>
    <row r="1328" spans="7:8" x14ac:dyDescent="0.3">
      <c r="G1328" s="14" cm="1">
        <f t="array" ref="G1328">IFERROR(_FV(_xldudf_EVEONLINE_TYPE(_FV(_FV(A1328,"type"),"id")),"Adjusted Price",TRUE),0)</f>
        <v>0</v>
      </c>
      <c r="H1328" s="14">
        <f t="shared" si="20"/>
        <v>0</v>
      </c>
    </row>
    <row r="1329" spans="7:8" x14ac:dyDescent="0.3">
      <c r="G1329" s="14" cm="1">
        <f t="array" ref="G1329">IFERROR(_FV(_xldudf_EVEONLINE_TYPE(_FV(_FV(A1329,"type"),"id")),"Adjusted Price",TRUE),0)</f>
        <v>0</v>
      </c>
      <c r="H1329" s="14">
        <f t="shared" si="20"/>
        <v>0</v>
      </c>
    </row>
    <row r="1330" spans="7:8" x14ac:dyDescent="0.3">
      <c r="G1330" s="14" cm="1">
        <f t="array" ref="G1330">IFERROR(_FV(_xldudf_EVEONLINE_TYPE(_FV(_FV(A1330,"type"),"id")),"Adjusted Price",TRUE),0)</f>
        <v>0</v>
      </c>
      <c r="H1330" s="14">
        <f t="shared" si="20"/>
        <v>0</v>
      </c>
    </row>
    <row r="1331" spans="7:8" x14ac:dyDescent="0.3">
      <c r="G1331" s="14" cm="1">
        <f t="array" ref="G1331">IFERROR(_FV(_xldudf_EVEONLINE_TYPE(_FV(_FV(A1331,"type"),"id")),"Adjusted Price",TRUE),0)</f>
        <v>0</v>
      </c>
      <c r="H1331" s="14">
        <f t="shared" si="20"/>
        <v>0</v>
      </c>
    </row>
    <row r="1332" spans="7:8" x14ac:dyDescent="0.3">
      <c r="G1332" s="14" cm="1">
        <f t="array" ref="G1332">IFERROR(_FV(_xldudf_EVEONLINE_TYPE(_FV(_FV(A1332,"type"),"id")),"Adjusted Price",TRUE),0)</f>
        <v>0</v>
      </c>
      <c r="H1332" s="14">
        <f t="shared" si="20"/>
        <v>0</v>
      </c>
    </row>
    <row r="1333" spans="7:8" x14ac:dyDescent="0.3">
      <c r="G1333" s="14" cm="1">
        <f t="array" ref="G1333">IFERROR(_FV(_xldudf_EVEONLINE_TYPE(_FV(_FV(A1333,"type"),"id")),"Adjusted Price",TRUE),0)</f>
        <v>0</v>
      </c>
      <c r="H1333" s="14">
        <f t="shared" si="20"/>
        <v>0</v>
      </c>
    </row>
    <row r="1334" spans="7:8" x14ac:dyDescent="0.3">
      <c r="G1334" s="14" cm="1">
        <f t="array" ref="G1334">IFERROR(_FV(_xldudf_EVEONLINE_TYPE(_FV(_FV(A1334,"type"),"id")),"Adjusted Price",TRUE),0)</f>
        <v>0</v>
      </c>
      <c r="H1334" s="14">
        <f t="shared" si="20"/>
        <v>0</v>
      </c>
    </row>
    <row r="1335" spans="7:8" x14ac:dyDescent="0.3">
      <c r="G1335" s="14" cm="1">
        <f t="array" ref="G1335">IFERROR(_FV(_xldudf_EVEONLINE_TYPE(_FV(_FV(A1335,"type"),"id")),"Adjusted Price",TRUE),0)</f>
        <v>0</v>
      </c>
      <c r="H1335" s="14">
        <f t="shared" si="20"/>
        <v>0</v>
      </c>
    </row>
    <row r="1336" spans="7:8" x14ac:dyDescent="0.3">
      <c r="G1336" s="14" cm="1">
        <f t="array" ref="G1336">IFERROR(_FV(_xldudf_EVEONLINE_TYPE(_FV(_FV(A1336,"type"),"id")),"Adjusted Price",TRUE),0)</f>
        <v>0</v>
      </c>
      <c r="H1336" s="14">
        <f t="shared" si="20"/>
        <v>0</v>
      </c>
    </row>
    <row r="1337" spans="7:8" x14ac:dyDescent="0.3">
      <c r="G1337" s="14" cm="1">
        <f t="array" ref="G1337">IFERROR(_FV(_xldudf_EVEONLINE_TYPE(_FV(_FV(A1337,"type"),"id")),"Adjusted Price",TRUE),0)</f>
        <v>0</v>
      </c>
      <c r="H1337" s="14">
        <f t="shared" si="20"/>
        <v>0</v>
      </c>
    </row>
    <row r="1338" spans="7:8" x14ac:dyDescent="0.3">
      <c r="G1338" s="14" cm="1">
        <f t="array" ref="G1338">IFERROR(_FV(_xldudf_EVEONLINE_TYPE(_FV(_FV(A1338,"type"),"id")),"Adjusted Price",TRUE),0)</f>
        <v>0</v>
      </c>
      <c r="H1338" s="14">
        <f t="shared" si="20"/>
        <v>0</v>
      </c>
    </row>
    <row r="1339" spans="7:8" x14ac:dyDescent="0.3">
      <c r="G1339" s="14" cm="1">
        <f t="array" ref="G1339">IFERROR(_FV(_xldudf_EVEONLINE_TYPE(_FV(_FV(A1339,"type"),"id")),"Adjusted Price",TRUE),0)</f>
        <v>0</v>
      </c>
      <c r="H1339" s="14">
        <f t="shared" si="20"/>
        <v>0</v>
      </c>
    </row>
    <row r="1340" spans="7:8" x14ac:dyDescent="0.3">
      <c r="G1340" s="14" cm="1">
        <f t="array" ref="G1340">IFERROR(_FV(_xldudf_EVEONLINE_TYPE(_FV(_FV(A1340,"type"),"id")),"Adjusted Price",TRUE),0)</f>
        <v>0</v>
      </c>
      <c r="H1340" s="14">
        <f t="shared" si="20"/>
        <v>0</v>
      </c>
    </row>
    <row r="1341" spans="7:8" x14ac:dyDescent="0.3">
      <c r="G1341" s="14" cm="1">
        <f t="array" ref="G1341">IFERROR(_FV(_xldudf_EVEONLINE_TYPE(_FV(_FV(A1341,"type"),"id")),"Adjusted Price",TRUE),0)</f>
        <v>0</v>
      </c>
      <c r="H1341" s="14">
        <f t="shared" si="20"/>
        <v>0</v>
      </c>
    </row>
    <row r="1342" spans="7:8" x14ac:dyDescent="0.3">
      <c r="G1342" s="14" cm="1">
        <f t="array" ref="G1342">IFERROR(_FV(_xldudf_EVEONLINE_TYPE(_FV(_FV(A1342,"type"),"id")),"Adjusted Price",TRUE),0)</f>
        <v>0</v>
      </c>
      <c r="H1342" s="14">
        <f t="shared" si="20"/>
        <v>0</v>
      </c>
    </row>
    <row r="1343" spans="7:8" x14ac:dyDescent="0.3">
      <c r="G1343" s="14" cm="1">
        <f t="array" ref="G1343">IFERROR(_FV(_xldudf_EVEONLINE_TYPE(_FV(_FV(A1343,"type"),"id")),"Adjusted Price",TRUE),0)</f>
        <v>0</v>
      </c>
      <c r="H1343" s="14">
        <f t="shared" si="20"/>
        <v>0</v>
      </c>
    </row>
    <row r="1344" spans="7:8" x14ac:dyDescent="0.3">
      <c r="G1344" s="14" cm="1">
        <f t="array" ref="G1344">IFERROR(_FV(_xldudf_EVEONLINE_TYPE(_FV(_FV(A1344,"type"),"id")),"Adjusted Price",TRUE),0)</f>
        <v>0</v>
      </c>
      <c r="H1344" s="14">
        <f t="shared" si="20"/>
        <v>0</v>
      </c>
    </row>
    <row r="1345" spans="7:8" x14ac:dyDescent="0.3">
      <c r="G1345" s="14" cm="1">
        <f t="array" ref="G1345">IFERROR(_FV(_xldudf_EVEONLINE_TYPE(_FV(_FV(A1345,"type"),"id")),"Adjusted Price",TRUE),0)</f>
        <v>0</v>
      </c>
      <c r="H1345" s="14">
        <f t="shared" si="20"/>
        <v>0</v>
      </c>
    </row>
    <row r="1346" spans="7:8" x14ac:dyDescent="0.3">
      <c r="G1346" s="14" cm="1">
        <f t="array" ref="G1346">IFERROR(_FV(_xldudf_EVEONLINE_TYPE(_FV(_FV(A1346,"type"),"id")),"Adjusted Price",TRUE),0)</f>
        <v>0</v>
      </c>
      <c r="H1346" s="14">
        <f t="shared" si="20"/>
        <v>0</v>
      </c>
    </row>
    <row r="1347" spans="7:8" x14ac:dyDescent="0.3">
      <c r="G1347" s="14" cm="1">
        <f t="array" ref="G1347">IFERROR(_FV(_xldudf_EVEONLINE_TYPE(_FV(_FV(A1347,"type"),"id")),"Adjusted Price",TRUE),0)</f>
        <v>0</v>
      </c>
      <c r="H1347" s="14">
        <f t="shared" si="20"/>
        <v>0</v>
      </c>
    </row>
    <row r="1348" spans="7:8" x14ac:dyDescent="0.3">
      <c r="G1348" s="14" cm="1">
        <f t="array" ref="G1348">IFERROR(_FV(_xldudf_EVEONLINE_TYPE(_FV(_FV(A1348,"type"),"id")),"Adjusted Price",TRUE),0)</f>
        <v>0</v>
      </c>
      <c r="H1348" s="14">
        <f t="shared" ref="H1348:H1354" si="21">G1348*F1348</f>
        <v>0</v>
      </c>
    </row>
    <row r="1349" spans="7:8" x14ac:dyDescent="0.3">
      <c r="G1349" s="14" cm="1">
        <f t="array" ref="G1349">IFERROR(_FV(_xldudf_EVEONLINE_TYPE(_FV(_FV(A1349,"type"),"id")),"Adjusted Price",TRUE),0)</f>
        <v>0</v>
      </c>
      <c r="H1349" s="14">
        <f t="shared" si="21"/>
        <v>0</v>
      </c>
    </row>
    <row r="1350" spans="7:8" x14ac:dyDescent="0.3">
      <c r="G1350" s="14" cm="1">
        <f t="array" ref="G1350">IFERROR(_FV(_xldudf_EVEONLINE_TYPE(_FV(_FV(A1350,"type"),"id")),"Adjusted Price",TRUE),0)</f>
        <v>0</v>
      </c>
      <c r="H1350" s="14">
        <f t="shared" si="21"/>
        <v>0</v>
      </c>
    </row>
    <row r="1351" spans="7:8" x14ac:dyDescent="0.3">
      <c r="G1351" s="14" cm="1">
        <f t="array" ref="G1351">IFERROR(_FV(_xldudf_EVEONLINE_TYPE(_FV(_FV(A1351,"type"),"id")),"Adjusted Price",TRUE),0)</f>
        <v>0</v>
      </c>
      <c r="H1351" s="14">
        <f t="shared" si="21"/>
        <v>0</v>
      </c>
    </row>
    <row r="1352" spans="7:8" x14ac:dyDescent="0.3">
      <c r="G1352" s="14" cm="1">
        <f t="array" ref="G1352">IFERROR(_FV(_xldudf_EVEONLINE_TYPE(_FV(_FV(A1352,"type"),"id")),"Adjusted Price",TRUE),0)</f>
        <v>0</v>
      </c>
      <c r="H1352" s="14">
        <f t="shared" si="21"/>
        <v>0</v>
      </c>
    </row>
    <row r="1353" spans="7:8" x14ac:dyDescent="0.3">
      <c r="G1353" s="14" cm="1">
        <f t="array" ref="G1353">IFERROR(_FV(_xldudf_EVEONLINE_TYPE(_FV(_FV(A1353,"type"),"id")),"Adjusted Price",TRUE),0)</f>
        <v>0</v>
      </c>
      <c r="H1353" s="14">
        <f t="shared" si="21"/>
        <v>0</v>
      </c>
    </row>
    <row r="1354" spans="7:8" x14ac:dyDescent="0.3">
      <c r="G1354" s="14" cm="1">
        <f t="array" ref="G1354">IFERROR(_FV(_xldudf_EVEONLINE_TYPE(_FV(_FV(A1354,"type"),"id")),"Adjusted Price",TRUE),0)</f>
        <v>0</v>
      </c>
      <c r="H1354" s="14">
        <f t="shared" si="21"/>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36673-6DEF-47B5-92C3-DAAC31293BE6}">
  <sheetPr>
    <tabColor theme="1"/>
  </sheetPr>
  <dimension ref="A1:AA149"/>
  <sheetViews>
    <sheetView topLeftCell="D1" zoomScale="90" zoomScaleNormal="90" workbookViewId="0">
      <selection activeCell="I99" sqref="I99"/>
    </sheetView>
  </sheetViews>
  <sheetFormatPr baseColWidth="10" defaultColWidth="11.44140625" defaultRowHeight="14.4" x14ac:dyDescent="0.3"/>
  <cols>
    <col min="1" max="1" width="3.77734375" style="96" customWidth="1"/>
    <col min="2" max="2" width="20.88671875" style="96" bestFit="1" customWidth="1"/>
    <col min="3" max="3" width="22.77734375" style="96" customWidth="1"/>
    <col min="4" max="4" width="20.44140625" style="96" customWidth="1"/>
    <col min="5" max="5" width="17.109375" style="97" customWidth="1"/>
    <col min="6" max="6" width="12.5546875" style="96" customWidth="1"/>
    <col min="7" max="7" width="40.21875" style="96" bestFit="1" customWidth="1"/>
    <col min="8" max="8" width="12" style="96" customWidth="1"/>
    <col min="9" max="9" width="11.21875" style="96" customWidth="1"/>
    <col min="10" max="11" width="11.44140625" style="96"/>
    <col min="12" max="12" width="9" style="96" customWidth="1"/>
    <col min="13" max="13" width="22.5546875" style="96" customWidth="1"/>
    <col min="14" max="14" width="11.44140625" style="97"/>
    <col min="15" max="15" width="13" style="96" customWidth="1"/>
    <col min="16" max="16" width="11.44140625" style="96"/>
    <col min="17" max="17" width="12.5546875" style="96" bestFit="1" customWidth="1"/>
    <col min="18" max="19" width="14.109375" style="96" customWidth="1"/>
    <col min="20" max="20" width="21" style="96" customWidth="1"/>
    <col min="21" max="23" width="6.88671875" style="96" customWidth="1"/>
    <col min="24" max="16384" width="11.44140625" style="96"/>
  </cols>
  <sheetData>
    <row r="1" spans="1:20" x14ac:dyDescent="0.3">
      <c r="C1" s="115"/>
      <c r="D1" s="130"/>
      <c r="E1" s="131"/>
      <c r="F1" s="130"/>
    </row>
    <row r="2" spans="1:20" x14ac:dyDescent="0.3">
      <c r="A2" s="113"/>
      <c r="B2" s="266" t="s">
        <v>273</v>
      </c>
      <c r="C2" s="266"/>
      <c r="D2" s="266"/>
      <c r="E2" s="266"/>
      <c r="G2" s="266" t="s">
        <v>272</v>
      </c>
      <c r="H2" s="266"/>
      <c r="I2" s="266"/>
      <c r="J2" s="266"/>
      <c r="K2" s="129"/>
      <c r="M2" s="266" t="s">
        <v>271</v>
      </c>
      <c r="N2" s="266"/>
      <c r="O2" s="266"/>
      <c r="P2" s="266"/>
    </row>
    <row r="3" spans="1:20" ht="15" thickBot="1" x14ac:dyDescent="0.35">
      <c r="A3" s="113"/>
      <c r="B3" s="128" t="s">
        <v>270</v>
      </c>
      <c r="C3" s="127" t="s">
        <v>269</v>
      </c>
      <c r="D3" s="126" t="s">
        <v>33</v>
      </c>
      <c r="E3" s="125" t="s">
        <v>148</v>
      </c>
      <c r="G3" s="100" t="s">
        <v>9</v>
      </c>
      <c r="H3" s="100" t="s">
        <v>268</v>
      </c>
      <c r="I3" s="124" t="s">
        <v>33</v>
      </c>
      <c r="J3" s="123" t="s">
        <v>148</v>
      </c>
      <c r="K3" s="102"/>
      <c r="M3" s="100" t="s">
        <v>267</v>
      </c>
      <c r="N3" s="100" t="s">
        <v>266</v>
      </c>
      <c r="O3" s="124" t="s">
        <v>33</v>
      </c>
      <c r="P3" s="123" t="s">
        <v>148</v>
      </c>
      <c r="Q3" s="123" t="s">
        <v>265</v>
      </c>
      <c r="R3" s="123" t="s">
        <v>264</v>
      </c>
      <c r="S3" s="123" t="s">
        <v>74</v>
      </c>
      <c r="T3" s="123" t="s">
        <v>75</v>
      </c>
    </row>
    <row r="4" spans="1:20" ht="15" thickTop="1" x14ac:dyDescent="0.3">
      <c r="A4" s="113"/>
      <c r="B4" s="96" t="s">
        <v>79</v>
      </c>
      <c r="C4" s="115" cm="1">
        <f t="array" ref="C4">_FV(_xldudf_EVEONLINE_INVENTORYSEARCH(B4,1),"volume",TRUE)/100</f>
        <v>0.16</v>
      </c>
      <c r="D4" s="97" cm="1">
        <f t="array" ref="D4">IFERROR(0.18*_FV(_xldudf_EVEONLINE_INVENTORYSEARCH(B4,1),"Adjusted Price",TRUE)+_FV(_xldudf_EVEONLINE_INVENTORYSEARCH(B4,1),"Average Price",TRUE),"-")</f>
        <v>6849.696844500766</v>
      </c>
      <c r="E4" s="114">
        <f>IFERROR(VLOOKUP(ROUND(_xlfn.PERCENTRANK.INC(Asteroids[Est. Price],D4,1)/3,1),Tableau2[#All],2,0),"NV")</f>
        <v>2</v>
      </c>
      <c r="G4" s="96" t="s">
        <v>144</v>
      </c>
      <c r="H4" s="96" t="s">
        <v>5</v>
      </c>
      <c r="I4" s="97" cm="1">
        <f t="array" ref="I4">IFERROR(0.18*_FV(_xldudf_EVEONLINE_INVENTORYSEARCH(G4,1),"Adjusted Price",TRUE)+_FV(_xldudf_EVEONLINE_INVENTORYSEARCH(G4,1),"Average Price",TRUE),"-")</f>
        <v>1094.3887159487722</v>
      </c>
      <c r="J4" s="111">
        <f>IFERROR(VLOOKUP(ROUND(_xlfn.PERCENTRANK.INC(I$4:I$63,I4,1)/3,1),Tableau2[#All],2,0),"NV")</f>
        <v>2</v>
      </c>
      <c r="K4" s="111"/>
      <c r="M4" s="120" t="s">
        <v>263</v>
      </c>
      <c r="N4" s="120" t="s">
        <v>244</v>
      </c>
      <c r="O4" s="121" cm="1">
        <f t="array" ref="O4">IFERROR(0.18*_FV(_xldudf_EVEONLINE_INVENTORYSEARCH(M4,1),"Adjusted Price",TRUE)+_FV(_xldudf_EVEONLINE_INVENTORYSEARCH(M4,1),"Average Price",TRUE),"-")</f>
        <v>166636.60890227597</v>
      </c>
      <c r="P4" s="120">
        <f>IFERROR(VLOOKUP(ROUND(_xlfn.PERCENTRANK.INC(O$4:O$15,O4,1)/3,1),Tableau2[#All],2,0),"NV")</f>
        <v>2</v>
      </c>
      <c r="Q4" s="120" t="s">
        <v>262</v>
      </c>
      <c r="R4" s="120">
        <v>69</v>
      </c>
      <c r="S4" s="120">
        <v>35</v>
      </c>
      <c r="T4" s="120">
        <v>1</v>
      </c>
    </row>
    <row r="5" spans="1:20" x14ac:dyDescent="0.3">
      <c r="A5" s="113"/>
      <c r="B5" s="96" t="s">
        <v>215</v>
      </c>
      <c r="C5" s="96" cm="1">
        <f t="array" ref="C5">_FV(_xldudf_EVEONLINE_INVENTORYSEARCH(B5,1),"volume",TRUE)/100</f>
        <v>3.4999999999999996E-3</v>
      </c>
      <c r="D5" s="97" cm="1">
        <f t="array" ref="D5">IFERROR(0.18*_FV(_xldudf_EVEONLINE_INVENTORYSEARCH(B5,1),"Adjusted Price",TRUE)+_FV(_xldudf_EVEONLINE_INVENTORYSEARCH(B5,1),"Average Price",TRUE),"-")</f>
        <v>33.245237450261406</v>
      </c>
      <c r="E5" s="114">
        <f>IFERROR(VLOOKUP(ROUND(_xlfn.PERCENTRANK.INC(Asteroids[Est. Price],D5,1)/3,1),Tableau2[#All],2,0),"NV")</f>
        <v>0</v>
      </c>
      <c r="G5" s="96" t="s">
        <v>261</v>
      </c>
      <c r="H5" s="96" t="s">
        <v>116</v>
      </c>
      <c r="I5" s="97" cm="1">
        <f t="array" ref="I5">IFERROR(0.18*_FV(_xldudf_EVEONLINE_INVENTORYSEARCH(G5,1),"Adjusted Price",TRUE)+_FV(_xldudf_EVEONLINE_INVENTORYSEARCH(G5,1),"Average Price",TRUE),"-")</f>
        <v>15044.410060064063</v>
      </c>
      <c r="J5" s="111">
        <f>IFERROR(VLOOKUP(ROUND(_xlfn.PERCENTRANK.INC(I$4:I$63,I5,1)/3,1),Tableau2[#All],2,0),"NV")</f>
        <v>3</v>
      </c>
      <c r="K5" s="111"/>
      <c r="M5" s="120" t="s">
        <v>260</v>
      </c>
      <c r="N5" s="120" t="s">
        <v>244</v>
      </c>
      <c r="O5" s="121" cm="1">
        <f t="array" ref="O5">IFERROR(0.18*_FV(_xldudf_EVEONLINE_INVENTORYSEARCH(M5,1),"Adjusted Price",TRUE)+_FV(_xldudf_EVEONLINE_INVENTORYSEARCH(M5,1),"Average Price",TRUE),"-")</f>
        <v>187743.61336083064</v>
      </c>
      <c r="P5" s="120">
        <f>IFERROR(VLOOKUP(ROUND(_xlfn.PERCENTRANK.INC(O$4:O$15,O5,1)/3,1),Tableau2[#All],2,0),"NV")</f>
        <v>2</v>
      </c>
      <c r="Q5" s="120" t="s">
        <v>259</v>
      </c>
      <c r="R5" s="120">
        <v>69</v>
      </c>
      <c r="S5" s="120">
        <v>35</v>
      </c>
      <c r="T5" s="120">
        <v>1</v>
      </c>
    </row>
    <row r="6" spans="1:20" x14ac:dyDescent="0.3">
      <c r="A6" s="113"/>
      <c r="B6" s="96" t="s">
        <v>162</v>
      </c>
      <c r="C6" s="115" cm="1">
        <f t="array" ref="C6">_FV(_xldudf_EVEONLINE_INVENTORYSEARCH(B6,1),"volume",TRUE)/100</f>
        <v>0.16</v>
      </c>
      <c r="D6" s="97" cm="1">
        <f t="array" ref="D6">IFERROR(0.18*_FV(_xldudf_EVEONLINE_INVENTORYSEARCH(B6,1),"Adjusted Price",TRUE)+_FV(_xldudf_EVEONLINE_INVENTORYSEARCH(B6,1),"Average Price",TRUE),"-")</f>
        <v>3271.6362052763993</v>
      </c>
      <c r="E6" s="114">
        <f>IFERROR(VLOOKUP(ROUND(_xlfn.PERCENTRANK.INC(Asteroids[Est. Price],D6,1)/3,1),Tableau2[#All],2,0),"NV")</f>
        <v>2</v>
      </c>
      <c r="G6" s="96" t="s">
        <v>80</v>
      </c>
      <c r="H6" s="96" t="s">
        <v>116</v>
      </c>
      <c r="I6" s="97" cm="1">
        <f t="array" ref="I6">IFERROR(0.18*_FV(_xldudf_EVEONLINE_INVENTORYSEARCH(G6,1),"Adjusted Price",TRUE)+_FV(_xldudf_EVEONLINE_INVENTORYSEARCH(G6,1),"Average Price",TRUE),"-")</f>
        <v>7892.3203207945735</v>
      </c>
      <c r="J6" s="111">
        <f>IFERROR(VLOOKUP(ROUND(_xlfn.PERCENTRANK.INC(I$4:I$63,I6,1)/3,1),Tableau2[#All],2,0),"NV")</f>
        <v>3</v>
      </c>
      <c r="K6" s="111"/>
      <c r="M6" s="120" t="s">
        <v>86</v>
      </c>
      <c r="N6" s="120" t="s">
        <v>250</v>
      </c>
      <c r="O6" s="121" cm="1">
        <f t="array" ref="O6">IFERROR(0.18*_FV(_xldudf_EVEONLINE_INVENTORYSEARCH(M6,1),"Adjusted Price",TRUE)+_FV(_xldudf_EVEONLINE_INVENTORYSEARCH(M6,1),"Average Price",TRUE),"-")</f>
        <v>153524.72100337257</v>
      </c>
      <c r="P6" s="120">
        <f>IFERROR(VLOOKUP(ROUND(_xlfn.PERCENTRANK.INC(O$4:O$15,O6,1)/3,1),Tableau2[#All],2,0),"NV")</f>
        <v>0</v>
      </c>
      <c r="Q6" s="120"/>
      <c r="R6" s="120">
        <v>691</v>
      </c>
      <c r="S6" s="120">
        <v>1381</v>
      </c>
      <c r="T6" s="120">
        <v>69</v>
      </c>
    </row>
    <row r="7" spans="1:20" x14ac:dyDescent="0.3">
      <c r="A7" s="113"/>
      <c r="B7" s="96" t="s">
        <v>167</v>
      </c>
      <c r="C7" s="115" cm="1">
        <f t="array" ref="C7">_FV(_xldudf_EVEONLINE_INVENTORYSEARCH(B7,1),"volume",TRUE)/100</f>
        <v>0.16</v>
      </c>
      <c r="D7" s="97" cm="1">
        <f t="array" ref="D7">IFERROR(0.18*_FV(_xldudf_EVEONLINE_INVENTORYSEARCH(B7,1),"Adjusted Price",TRUE)+_FV(_xldudf_EVEONLINE_INVENTORYSEARCH(B7,1),"Average Price",TRUE),"-")</f>
        <v>2437.2060868784147</v>
      </c>
      <c r="E7" s="114">
        <f>IFERROR(VLOOKUP(ROUND(_xlfn.PERCENTRANK.INC(Asteroids[Est. Price],D7,1)/3,1),Tableau2[#All],2,0),"NV")</f>
        <v>2</v>
      </c>
      <c r="G7" s="96" t="s">
        <v>258</v>
      </c>
      <c r="H7" s="96" t="s">
        <v>116</v>
      </c>
      <c r="I7" s="97" cm="1">
        <f t="array" ref="I7">IFERROR(0.18*_FV(_xldudf_EVEONLINE_INVENTORYSEARCH(G7,1),"Adjusted Price",TRUE)+_FV(_xldudf_EVEONLINE_INVENTORYSEARCH(G7,1),"Average Price",TRUE),"-")</f>
        <v>10372.726884063513</v>
      </c>
      <c r="J7" s="111">
        <f>IFERROR(VLOOKUP(ROUND(_xlfn.PERCENTRANK.INC(I$4:I$63,I7,1)/3,1),Tableau2[#All],2,0),"NV")</f>
        <v>3</v>
      </c>
      <c r="K7" s="111"/>
      <c r="M7" s="120" t="s">
        <v>257</v>
      </c>
      <c r="N7" s="120" t="s">
        <v>246</v>
      </c>
      <c r="O7" s="121" cm="1">
        <f t="array" ref="O7">IFERROR(0.18*_FV(_xldudf_EVEONLINE_INVENTORYSEARCH(M7,1),"Adjusted Price",TRUE)+_FV(_xldudf_EVEONLINE_INVENTORYSEARCH(M7,1),"Average Price",TRUE),"-")</f>
        <v>162653.3074124018</v>
      </c>
      <c r="P7" s="120">
        <f>IFERROR(VLOOKUP(ROUND(_xlfn.PERCENTRANK.INC(O$4:O$15,O7,1)/3,1),Tableau2[#All],2,0),"NV")</f>
        <v>1</v>
      </c>
      <c r="Q7" s="120"/>
      <c r="R7" s="120">
        <v>104</v>
      </c>
      <c r="S7" s="120">
        <v>55</v>
      </c>
      <c r="T7" s="120">
        <v>1</v>
      </c>
    </row>
    <row r="8" spans="1:20" x14ac:dyDescent="0.3">
      <c r="A8" s="113"/>
      <c r="B8" s="96" t="s">
        <v>228</v>
      </c>
      <c r="C8" s="96" cm="1">
        <f t="array" ref="C8">_FV(_xldudf_EVEONLINE_INVENTORYSEARCH(B8,1),"volume",TRUE)/100</f>
        <v>1E-3</v>
      </c>
      <c r="D8" s="97" cm="1">
        <f t="array" ref="D8">IFERROR(0.18*_FV(_xldudf_EVEONLINE_INVENTORYSEARCH(B8,1),"Adjusted Price",TRUE)+_FV(_xldudf_EVEONLINE_INVENTORYSEARCH(B8,1),"Average Price",TRUE),"-")</f>
        <v>12.92837163806808</v>
      </c>
      <c r="E8" s="114">
        <f>IFERROR(VLOOKUP(ROUND(_xlfn.PERCENTRANK.INC(Asteroids[Est. Price],D8,1)/3,1),Tableau2[#All],2,0),"NV")</f>
        <v>0</v>
      </c>
      <c r="G8" s="96" t="s">
        <v>256</v>
      </c>
      <c r="H8" s="96" t="s">
        <v>116</v>
      </c>
      <c r="I8" s="97" cm="1">
        <f t="array" ref="I8">IFERROR(0.18*_FV(_xldudf_EVEONLINE_INVENTORYSEARCH(G8,1),"Adjusted Price",TRUE)+_FV(_xldudf_EVEONLINE_INVENTORYSEARCH(G8,1),"Average Price",TRUE),"-")</f>
        <v>16522.755199096824</v>
      </c>
      <c r="J8" s="111">
        <f>IFERROR(VLOOKUP(ROUND(_xlfn.PERCENTRANK.INC(I$4:I$63,I8,1)/3,1),Tableau2[#All],2,0),"NV")</f>
        <v>3</v>
      </c>
      <c r="K8" s="111"/>
      <c r="M8" s="120" t="s">
        <v>255</v>
      </c>
      <c r="N8" s="120" t="s">
        <v>250</v>
      </c>
      <c r="O8" s="121" cm="1">
        <f t="array" ref="O8">IFERROR(0.18*_FV(_xldudf_EVEONLINE_INVENTORYSEARCH(M8,1),"Adjusted Price",TRUE)+_FV(_xldudf_EVEONLINE_INVENTORYSEARCH(M8,1),"Average Price",TRUE),"-")</f>
        <v>339197.50684037979</v>
      </c>
      <c r="P8" s="120">
        <f>IFERROR(VLOOKUP(ROUND(_xlfn.PERCENTRANK.INC(O$4:O$15,O8,1)/3,1),Tableau2[#All],2,0),"NV")</f>
        <v>3</v>
      </c>
      <c r="Q8" s="120"/>
      <c r="R8" s="120">
        <v>345</v>
      </c>
      <c r="S8" s="120">
        <v>691</v>
      </c>
      <c r="T8" s="120">
        <v>104</v>
      </c>
    </row>
    <row r="9" spans="1:20" x14ac:dyDescent="0.3">
      <c r="A9" s="113"/>
      <c r="B9" s="96" t="s">
        <v>223</v>
      </c>
      <c r="C9" s="115" cm="1">
        <f t="array" ref="C9">_FV(_xldudf_EVEONLINE_INVENTORYSEARCH(B9,1),"volume",TRUE)/100</f>
        <v>1.5E-3</v>
      </c>
      <c r="D9" s="97" cm="1">
        <f t="array" ref="D9">IFERROR(0.18*_FV(_xldudf_EVEONLINE_INVENTORYSEARCH(B9,1),"Adjusted Price",TRUE)+_FV(_xldudf_EVEONLINE_INVENTORYSEARCH(B9,1),"Average Price",TRUE),"-")</f>
        <v>13.855805621853067</v>
      </c>
      <c r="E9" s="114">
        <f>IFERROR(VLOOKUP(ROUND(_xlfn.PERCENTRANK.INC(Asteroids[Est. Price],D9,1)/3,1),Tableau2[#All],2,0),"NV")</f>
        <v>0</v>
      </c>
      <c r="G9" s="96" t="s">
        <v>254</v>
      </c>
      <c r="H9" s="96" t="s">
        <v>5</v>
      </c>
      <c r="I9" s="97" cm="1">
        <f t="array" ref="I9">IFERROR(0.18*_FV(_xldudf_EVEONLINE_INVENTORYSEARCH(G9,1),"Adjusted Price",TRUE)+_FV(_xldudf_EVEONLINE_INVENTORYSEARCH(G9,1),"Average Price",TRUE),"-")</f>
        <v>1266.5487131642894</v>
      </c>
      <c r="J9" s="111">
        <f>IFERROR(VLOOKUP(ROUND(_xlfn.PERCENTRANK.INC(I$4:I$63,I9,1)/3,1),Tableau2[#All],2,0),"NV")</f>
        <v>2</v>
      </c>
      <c r="K9" s="111"/>
      <c r="M9" s="120" t="s">
        <v>253</v>
      </c>
      <c r="N9" s="120" t="s">
        <v>244</v>
      </c>
      <c r="O9" s="121" cm="1">
        <f t="array" ref="O9">IFERROR(0.18*_FV(_xldudf_EVEONLINE_INVENTORYSEARCH(M9,1),"Adjusted Price",TRUE)+_FV(_xldudf_EVEONLINE_INVENTORYSEARCH(M9,1),"Average Price",TRUE),"-")</f>
        <v>120852.24763908904</v>
      </c>
      <c r="P9" s="120">
        <f>IFERROR(VLOOKUP(ROUND(_xlfn.PERCENTRANK.INC(O$4:O$15,O9,1)/3,1),Tableau2[#All],2,0),"NV")</f>
        <v>0</v>
      </c>
      <c r="Q9" s="120" t="s">
        <v>252</v>
      </c>
      <c r="R9" s="120">
        <v>69</v>
      </c>
      <c r="S9" s="120">
        <v>35</v>
      </c>
      <c r="T9" s="120">
        <v>1</v>
      </c>
    </row>
    <row r="10" spans="1:20" x14ac:dyDescent="0.3">
      <c r="A10" s="113"/>
      <c r="B10" s="96" t="s">
        <v>157</v>
      </c>
      <c r="C10" s="115" cm="1">
        <f t="array" ref="C10">_FV(_xldudf_EVEONLINE_INVENTORYSEARCH(B10,1),"volume",TRUE)/100</f>
        <v>0.16</v>
      </c>
      <c r="D10" s="97" cm="1">
        <f t="array" ref="D10">IFERROR(0.18*_FV(_xldudf_EVEONLINE_INVENTORYSEARCH(B10,1),"Adjusted Price",TRUE)+_FV(_xldudf_EVEONLINE_INVENTORYSEARCH(B10,1),"Average Price",TRUE),"-")</f>
        <v>6457.1064346835292</v>
      </c>
      <c r="E10" s="114">
        <f>IFERROR(VLOOKUP(ROUND(_xlfn.PERCENTRANK.INC(Asteroids[Est. Price],D10,1)/3,1),Tableau2[#All],2,0),"NV")</f>
        <v>2</v>
      </c>
      <c r="G10" s="96" t="s">
        <v>81</v>
      </c>
      <c r="H10" s="96" t="s">
        <v>5</v>
      </c>
      <c r="I10" s="97" cm="1">
        <f t="array" ref="I10">IFERROR(0.18*_FV(_xldudf_EVEONLINE_INVENTORYSEARCH(G10,1),"Adjusted Price",TRUE)+_FV(_xldudf_EVEONLINE_INVENTORYSEARCH(G10,1),"Average Price",TRUE),"-")</f>
        <v>2286.9544262274512</v>
      </c>
      <c r="J10" s="111">
        <f>IFERROR(VLOOKUP(ROUND(_xlfn.PERCENTRANK.INC(I$4:I$63,I10,1)/3,1),Tableau2[#All],2,0),"NV")</f>
        <v>3</v>
      </c>
      <c r="K10" s="111"/>
      <c r="M10" s="120" t="s">
        <v>87</v>
      </c>
      <c r="N10" s="120" t="s">
        <v>250</v>
      </c>
      <c r="O10" s="121" cm="1">
        <f t="array" ref="O10">IFERROR(0.18*_FV(_xldudf_EVEONLINE_INVENTORYSEARCH(M10,1),"Adjusted Price",TRUE)+_FV(_xldudf_EVEONLINE_INVENTORYSEARCH(M10,1),"Average Price",TRUE),"-")</f>
        <v>354246.495456715</v>
      </c>
      <c r="P10" s="120">
        <f>IFERROR(VLOOKUP(ROUND(_xlfn.PERCENTRANK.INC(O$4:O$15,O10,1)/3,1),Tableau2[#All],2,0),"NV")</f>
        <v>3</v>
      </c>
      <c r="Q10" s="120"/>
      <c r="R10" s="120">
        <v>1381</v>
      </c>
      <c r="S10" s="120">
        <v>691</v>
      </c>
      <c r="T10" s="120">
        <v>35</v>
      </c>
    </row>
    <row r="11" spans="1:20" x14ac:dyDescent="0.3">
      <c r="A11" s="113"/>
      <c r="B11" s="96" t="s">
        <v>172</v>
      </c>
      <c r="C11" s="115" cm="1">
        <f t="array" ref="C11">_FV(_xldudf_EVEONLINE_INVENTORYSEARCH(B11,1),"volume",TRUE)/100</f>
        <v>0.16</v>
      </c>
      <c r="D11" s="97" cm="1">
        <f t="array" ref="D11">IFERROR(0.18*_FV(_xldudf_EVEONLINE_INVENTORYSEARCH(B11,1),"Adjusted Price",TRUE)+_FV(_xldudf_EVEONLINE_INVENTORYSEARCH(B11,1),"Average Price",TRUE),"-")</f>
        <v>8132.7982714806039</v>
      </c>
      <c r="E11" s="114">
        <f>IFERROR(VLOOKUP(ROUND(_xlfn.PERCENTRANK.INC(Asteroids[Est. Price],D11,1)/3,1),Tableau2[#All],2,0),"NV")</f>
        <v>3</v>
      </c>
      <c r="G11" s="96" t="s">
        <v>82</v>
      </c>
      <c r="H11" s="96" t="s">
        <v>5</v>
      </c>
      <c r="I11" s="97" cm="1">
        <f t="array" ref="I11">IFERROR(0.18*_FV(_xldudf_EVEONLINE_INVENTORYSEARCH(G11,1),"Adjusted Price",TRUE)+_FV(_xldudf_EVEONLINE_INVENTORYSEARCH(G11,1),"Average Price",TRUE),"-")</f>
        <v>1012.8434401758683</v>
      </c>
      <c r="J11" s="111">
        <f>IFERROR(VLOOKUP(ROUND(_xlfn.PERCENTRANK.INC(I$4:I$63,I11,1)/3,1),Tableau2[#All],2,0),"NV")</f>
        <v>2</v>
      </c>
      <c r="K11" s="111"/>
      <c r="M11" s="120" t="s">
        <v>251</v>
      </c>
      <c r="N11" s="120" t="s">
        <v>250</v>
      </c>
      <c r="O11" s="121" cm="1">
        <f t="array" ref="O11">IFERROR(0.18*_FV(_xldudf_EVEONLINE_INVENTORYSEARCH(M11,1),"Adjusted Price",TRUE)+_FV(_xldudf_EVEONLINE_INVENTORYSEARCH(M11,1),"Average Price",TRUE),"-")</f>
        <v>499186.32426407473</v>
      </c>
      <c r="P11" s="120">
        <f>IFERROR(VLOOKUP(ROUND(_xlfn.PERCENTRANK.INC(O$4:O$15,O11,1)/3,1),Tableau2[#All],2,0),"NV")</f>
        <v>3</v>
      </c>
      <c r="Q11" s="120"/>
      <c r="R11" s="120">
        <v>173</v>
      </c>
      <c r="S11" s="120">
        <v>691</v>
      </c>
      <c r="T11" s="120">
        <v>173</v>
      </c>
    </row>
    <row r="12" spans="1:20" x14ac:dyDescent="0.3">
      <c r="A12" s="113"/>
      <c r="B12" s="96" t="s">
        <v>169</v>
      </c>
      <c r="C12" s="115" cm="1">
        <f t="array" ref="C12">_FV(_xldudf_EVEONLINE_INVENTORYSEARCH(B12,1),"volume",TRUE)/100</f>
        <v>0.16</v>
      </c>
      <c r="D12" s="97" cm="1">
        <f t="array" ref="D12">IFERROR(0.18*_FV(_xldudf_EVEONLINE_INVENTORYSEARCH(B12,1),"Adjusted Price",TRUE)+_FV(_xldudf_EVEONLINE_INVENTORYSEARCH(B12,1),"Average Price",TRUE),"-")</f>
        <v>4380.9018030299958</v>
      </c>
      <c r="E12" s="114">
        <f>IFERROR(VLOOKUP(ROUND(_xlfn.PERCENTRANK.INC(Asteroids[Est. Price],D12,1)/3,1),Tableau2[#All],2,0),"NV")</f>
        <v>2</v>
      </c>
      <c r="G12" s="96" t="s">
        <v>83</v>
      </c>
      <c r="H12" s="96" t="s">
        <v>5</v>
      </c>
      <c r="I12" s="97" cm="1">
        <f t="array" ref="I12">IFERROR(0.18*_FV(_xldudf_EVEONLINE_INVENTORYSEARCH(G12,1),"Adjusted Price",TRUE)+_FV(_xldudf_EVEONLINE_INVENTORYSEARCH(G12,1),"Average Price",TRUE),"-")</f>
        <v>1093.6016650655333</v>
      </c>
      <c r="J12" s="111">
        <f>IFERROR(VLOOKUP(ROUND(_xlfn.PERCENTRANK.INC(I$4:I$63,I12,1)/3,1),Tableau2[#All],2,0),"NV")</f>
        <v>2</v>
      </c>
      <c r="K12" s="111"/>
      <c r="M12" s="120" t="s">
        <v>249</v>
      </c>
      <c r="N12" s="120" t="s">
        <v>246</v>
      </c>
      <c r="O12" s="121" cm="1">
        <f t="array" ref="O12">IFERROR(0.18*_FV(_xldudf_EVEONLINE_INVENTORYSEARCH(M12,1),"Adjusted Price",TRUE)+_FV(_xldudf_EVEONLINE_INVENTORYSEARCH(M12,1),"Average Price",TRUE),"-")</f>
        <v>162020.61281139366</v>
      </c>
      <c r="P12" s="122">
        <f>IFERROR(VLOOKUP(ROUND(_xlfn.PERCENTRANK.INC(O$4:O$15,O12,1)/3,1),Tableau2[#All],2,0),"NV")</f>
        <v>1</v>
      </c>
      <c r="Q12" s="120"/>
      <c r="R12" s="120">
        <v>104</v>
      </c>
      <c r="S12" s="120">
        <v>55</v>
      </c>
      <c r="T12" s="120">
        <v>1</v>
      </c>
    </row>
    <row r="13" spans="1:20" x14ac:dyDescent="0.3">
      <c r="A13" s="113"/>
      <c r="B13" s="96" t="s">
        <v>178</v>
      </c>
      <c r="C13" s="115" cm="1">
        <f t="array" ref="C13">_FV(_xldudf_EVEONLINE_INVENTORYSEARCH(B13,1),"volume",TRUE)/100</f>
        <v>0.08</v>
      </c>
      <c r="D13" s="97" cm="1">
        <f t="array" ref="D13">IFERROR(0.18*_FV(_xldudf_EVEONLINE_INVENTORYSEARCH(B13,1),"Adjusted Price",TRUE)+_FV(_xldudf_EVEONLINE_INVENTORYSEARCH(B13,1),"Average Price",TRUE),"-")</f>
        <v>7734.2248294883011</v>
      </c>
      <c r="E13" s="114">
        <f>IFERROR(VLOOKUP(ROUND(_xlfn.PERCENTRANK.INC(Asteroids[Est. Price],D13,1)/3,1),Tableau2[#All],2,0),"NV")</f>
        <v>3</v>
      </c>
      <c r="G13" s="96" t="s">
        <v>126</v>
      </c>
      <c r="H13" s="96" t="s">
        <v>11</v>
      </c>
      <c r="I13" s="97" cm="1">
        <f t="array" ref="I13">IFERROR(0.18*_FV(_xldudf_EVEONLINE_INVENTORYSEARCH(G13,1),"Adjusted Price",TRUE)+_FV(_xldudf_EVEONLINE_INVENTORYSEARCH(G13,1),"Average Price",TRUE),"-")</f>
        <v>8866.8795722607629</v>
      </c>
      <c r="J13" s="111">
        <f>IFERROR(VLOOKUP(ROUND(_xlfn.PERCENTRANK.INC(I$4:I$63,I13,1)/3,1),Tableau2[#All],2,0),"NV")</f>
        <v>3</v>
      </c>
      <c r="K13" s="111"/>
      <c r="M13" s="120" t="s">
        <v>248</v>
      </c>
      <c r="N13" s="120" t="s">
        <v>246</v>
      </c>
      <c r="O13" s="121" cm="1">
        <f t="array" ref="O13">IFERROR(0.18*_FV(_xldudf_EVEONLINE_INVENTORYSEARCH(M13,1),"Adjusted Price",TRUE)+_FV(_xldudf_EVEONLINE_INVENTORYSEARCH(M13,1),"Average Price",TRUE),"-")</f>
        <v>154647.56128561031</v>
      </c>
      <c r="P13" s="120">
        <f>IFERROR(VLOOKUP(ROUND(_xlfn.PERCENTRANK.INC(O$4:O$15,O13,1)/3,1),Tableau2[#All],2,0),"NV")</f>
        <v>1</v>
      </c>
      <c r="Q13" s="120"/>
      <c r="R13" s="120">
        <v>104</v>
      </c>
      <c r="S13" s="120">
        <v>55</v>
      </c>
      <c r="T13" s="120">
        <v>1</v>
      </c>
    </row>
    <row r="14" spans="1:20" x14ac:dyDescent="0.3">
      <c r="A14" s="113"/>
      <c r="B14" s="96" t="s">
        <v>226</v>
      </c>
      <c r="C14" s="96" cm="1">
        <f t="array" ref="C14">_FV(_xldudf_EVEONLINE_INVENTORYSEARCH(B14,1),"volume",TRUE)/100</f>
        <v>1E-3</v>
      </c>
      <c r="D14" s="97" cm="1">
        <f t="array" ref="D14">IFERROR(0.18*_FV(_xldudf_EVEONLINE_INVENTORYSEARCH(B14,1),"Adjusted Price",TRUE)+_FV(_xldudf_EVEONLINE_INVENTORYSEARCH(B14,1),"Average Price",TRUE),"-")</f>
        <v>12.886202599759104</v>
      </c>
      <c r="E14" s="114">
        <f>IFERROR(VLOOKUP(ROUND(_xlfn.PERCENTRANK.INC(Asteroids[Est. Price],D14,1)/3,1),Tableau2[#All],2,0),"NV")</f>
        <v>0</v>
      </c>
      <c r="G14" s="96" t="s">
        <v>128</v>
      </c>
      <c r="H14" s="96" t="s">
        <v>10</v>
      </c>
      <c r="I14" s="97" cm="1">
        <f t="array" ref="I14">IFERROR(0.18*_FV(_xldudf_EVEONLINE_INVENTORYSEARCH(G14,1),"Adjusted Price",TRUE)+_FV(_xldudf_EVEONLINE_INVENTORYSEARCH(G14,1),"Average Price",TRUE),"-")</f>
        <v>160.30818444031709</v>
      </c>
      <c r="J14" s="111">
        <f>IFERROR(VLOOKUP(ROUND(_xlfn.PERCENTRANK.INC(I$4:I$63,I14,1)/3,1),Tableau2[#All],2,0),"NV")</f>
        <v>0</v>
      </c>
      <c r="K14" s="111"/>
      <c r="M14" s="120" t="s">
        <v>247</v>
      </c>
      <c r="N14" s="120" t="s">
        <v>246</v>
      </c>
      <c r="O14" s="121" cm="1">
        <f t="array" ref="O14">IFERROR(0.18*_FV(_xldudf_EVEONLINE_INVENTORYSEARCH(M14,1),"Adjusted Price",TRUE)+_FV(_xldudf_EVEONLINE_INVENTORYSEARCH(M14,1),"Average Price",TRUE),"-")</f>
        <v>120544.98072595712</v>
      </c>
      <c r="P14" s="120">
        <f>IFERROR(VLOOKUP(ROUND(_xlfn.PERCENTRANK.INC(O$4:O$15,O14,1)/3,1),Tableau2[#All],2,0),"NV")</f>
        <v>0</v>
      </c>
      <c r="Q14" s="120"/>
      <c r="R14" s="120">
        <v>104</v>
      </c>
      <c r="S14" s="120">
        <v>55</v>
      </c>
      <c r="T14" s="120">
        <v>1</v>
      </c>
    </row>
    <row r="15" spans="1:20" x14ac:dyDescent="0.3">
      <c r="A15" s="113"/>
      <c r="B15" s="96" t="s">
        <v>204</v>
      </c>
      <c r="C15" s="96" cm="1">
        <f t="array" ref="C15">_FV(_xldudf_EVEONLINE_INVENTORYSEARCH(B15,1),"volume",TRUE)/100</f>
        <v>1.2E-2</v>
      </c>
      <c r="D15" s="97" cm="1">
        <f t="array" ref="D15">IFERROR(0.18*_FV(_xldudf_EVEONLINE_INVENTORYSEARCH(B15,1),"Adjusted Price",TRUE)+_FV(_xldudf_EVEONLINE_INVENTORYSEARCH(B15,1),"Average Price",TRUE),"-")</f>
        <v>445.66710096644266</v>
      </c>
      <c r="E15" s="114">
        <f>IFERROR(VLOOKUP(ROUND(_xlfn.PERCENTRANK.INC(Asteroids[Est. Price],D15,1)/3,1),Tableau2[#All],2,0),"NV")</f>
        <v>1</v>
      </c>
      <c r="G15" s="96" t="s">
        <v>84</v>
      </c>
      <c r="H15" s="96" t="s">
        <v>11</v>
      </c>
      <c r="I15" s="97" cm="1">
        <f t="array" ref="I15">IFERROR(0.18*_FV(_xldudf_EVEONLINE_INVENTORYSEARCH(G15,1),"Adjusted Price",TRUE)+_FV(_xldudf_EVEONLINE_INVENTORYSEARCH(G15,1),"Average Price",TRUE),"-")</f>
        <v>1147.1244924993746</v>
      </c>
      <c r="J15" s="111">
        <f>IFERROR(VLOOKUP(ROUND(_xlfn.PERCENTRANK.INC(I$4:I$63,I15,1)/3,1),Tableau2[#All],2,0),"NV")</f>
        <v>2</v>
      </c>
      <c r="K15" s="111"/>
      <c r="M15" s="120" t="s">
        <v>245</v>
      </c>
      <c r="N15" s="120" t="s">
        <v>244</v>
      </c>
      <c r="O15" s="121" cm="1">
        <f t="array" ref="O15">IFERROR(0.18*_FV(_xldudf_EVEONLINE_INVENTORYSEARCH(M15,1),"Adjusted Price",TRUE)+_FV(_xldudf_EVEONLINE_INVENTORYSEARCH(M15,1),"Average Price",TRUE),"-")</f>
        <v>185323.7611205196</v>
      </c>
      <c r="P15" s="120">
        <f>IFERROR(VLOOKUP(ROUND(_xlfn.PERCENTRANK.INC(O$4:O$15,O15,1)/3,1),Tableau2[#All],2,0),"NV")</f>
        <v>2</v>
      </c>
      <c r="Q15" s="120" t="s">
        <v>243</v>
      </c>
      <c r="R15" s="120">
        <v>69</v>
      </c>
      <c r="S15" s="120">
        <v>35</v>
      </c>
      <c r="T15" s="120">
        <v>1</v>
      </c>
    </row>
    <row r="16" spans="1:20" x14ac:dyDescent="0.3">
      <c r="A16" s="113"/>
      <c r="B16" s="96" t="s">
        <v>184</v>
      </c>
      <c r="C16" s="115" cm="1">
        <f t="array" ref="C16">_FV(_xldudf_EVEONLINE_INVENTORYSEARCH(B16,1),"volume",TRUE)/100</f>
        <v>0.03</v>
      </c>
      <c r="D16" s="97" cm="1">
        <f t="array" ref="D16">IFERROR(0.18*_FV(_xldudf_EVEONLINE_INVENTORYSEARCH(B16,1),"Adjusted Price",TRUE)+_FV(_xldudf_EVEONLINE_INVENTORYSEARCH(B16,1),"Average Price",TRUE),"-")</f>
        <v>1015.707459615068</v>
      </c>
      <c r="E16" s="114">
        <f>IFERROR(VLOOKUP(ROUND(_xlfn.PERCENTRANK.INC(Asteroids[Est. Price],D16,1)/3,1),Tableau2[#All],2,0),"NV")</f>
        <v>1</v>
      </c>
      <c r="G16" s="96" t="s">
        <v>242</v>
      </c>
      <c r="H16" s="96" t="s">
        <v>14</v>
      </c>
      <c r="I16" s="97" t="str" cm="1">
        <f t="array" ref="I16">IFERROR(0.18*_FV(_xldudf_EVEONLINE_INVENTORYSEARCH(G16,1),"Adjusted Price",TRUE)+_FV(_xldudf_EVEONLINE_INVENTORYSEARCH(G16,1),"Average Price",TRUE),"-")</f>
        <v>-</v>
      </c>
      <c r="J16" s="111" t="str">
        <f>IFERROR(VLOOKUP(ROUND(_xlfn.PERCENTRANK.INC(I$4:I$63,I16,1)/3,1),Tableau2[#All],2,0),"NV")</f>
        <v>NV</v>
      </c>
      <c r="K16" s="111"/>
      <c r="N16" s="96"/>
      <c r="O16" s="97"/>
    </row>
    <row r="17" spans="1:27" x14ac:dyDescent="0.3">
      <c r="A17" s="113"/>
      <c r="B17" s="96" t="s">
        <v>166</v>
      </c>
      <c r="C17" s="115" cm="1">
        <f t="array" ref="C17">_FV(_xldudf_EVEONLINE_INVENTORYSEARCH(B17,1),"volume",TRUE)/100</f>
        <v>0.16</v>
      </c>
      <c r="D17" s="97" cm="1">
        <f t="array" ref="D17">IFERROR(0.18*_FV(_xldudf_EVEONLINE_INVENTORYSEARCH(B17,1),"Adjusted Price",TRUE)+_FV(_xldudf_EVEONLINE_INVENTORYSEARCH(B17,1),"Average Price",TRUE),"-")</f>
        <v>8049.4135323211158</v>
      </c>
      <c r="E17" s="114">
        <f>IFERROR(VLOOKUP(ROUND(_xlfn.PERCENTRANK.INC(Asteroids[Est. Price],D17,1)/3,1),Tableau2[#All],2,0),"NV")</f>
        <v>3</v>
      </c>
      <c r="G17" s="96" t="s">
        <v>85</v>
      </c>
      <c r="H17" s="96" t="s">
        <v>5</v>
      </c>
      <c r="I17" s="97" cm="1">
        <f t="array" ref="I17">IFERROR(0.18*_FV(_xldudf_EVEONLINE_INVENTORYSEARCH(G17,1),"Adjusted Price",TRUE)+_FV(_xldudf_EVEONLINE_INVENTORYSEARCH(G17,1),"Average Price",TRUE),"-")</f>
        <v>726.12640427110944</v>
      </c>
      <c r="J17" s="111">
        <f>IFERROR(VLOOKUP(ROUND(_xlfn.PERCENTRANK.INC(I$4:I$63,I17,1)/3,1),Tableau2[#All],2,0),"NV")</f>
        <v>1</v>
      </c>
      <c r="K17" s="111"/>
      <c r="N17" s="96"/>
      <c r="O17" s="97"/>
    </row>
    <row r="18" spans="1:27" x14ac:dyDescent="0.3">
      <c r="A18" s="113"/>
      <c r="B18" s="96" t="s">
        <v>181</v>
      </c>
      <c r="C18" s="115" cm="1">
        <f t="array" ref="C18">_FV(_xldudf_EVEONLINE_INVENTORYSEARCH(B18,1),"volume",TRUE)/100</f>
        <v>0.05</v>
      </c>
      <c r="D18" s="97" cm="1">
        <f t="array" ref="D18">IFERROR(0.18*_FV(_xldudf_EVEONLINE_INVENTORYSEARCH(B18,1),"Adjusted Price",TRUE)+_FV(_xldudf_EVEONLINE_INVENTORYSEARCH(B18,1),"Average Price",TRUE),"-")</f>
        <v>3433.5336229941377</v>
      </c>
      <c r="E18" s="114">
        <f>IFERROR(VLOOKUP(ROUND(_xlfn.PERCENTRANK.INC(Asteroids[Est. Price],D18,1)/3,1),Tableau2[#All],2,0),"NV")</f>
        <v>2</v>
      </c>
      <c r="G18" s="96" t="s">
        <v>241</v>
      </c>
      <c r="H18" s="96" t="s">
        <v>14</v>
      </c>
      <c r="I18" s="97" t="str" cm="1">
        <f t="array" ref="I18">IFERROR(0.18*_FV(_xldudf_EVEONLINE_INVENTORYSEARCH(G18,1),"Adjusted Price",TRUE)+_FV(_xldudf_EVEONLINE_INVENTORYSEARCH(G18,1),"Average Price",TRUE),"-")</f>
        <v>-</v>
      </c>
      <c r="J18" s="111" t="str">
        <f>IFERROR(VLOOKUP(ROUND(_xlfn.PERCENTRANK.INC(I$4:I$63,I18,1)/3,1),Tableau2[#All],2,0),"NV")</f>
        <v>NV</v>
      </c>
      <c r="K18" s="111"/>
      <c r="M18" s="96" t="s">
        <v>240</v>
      </c>
      <c r="N18" s="96"/>
      <c r="O18" s="97"/>
    </row>
    <row r="19" spans="1:27" x14ac:dyDescent="0.3">
      <c r="A19" s="113"/>
      <c r="B19" s="96" t="s">
        <v>212</v>
      </c>
      <c r="C19" s="115" cm="1">
        <f t="array" ref="C19">_FV(_xldudf_EVEONLINE_INVENTORYSEARCH(B19,1),"volume",TRUE)/100</f>
        <v>6.0000000000000001E-3</v>
      </c>
      <c r="D19" s="97" cm="1">
        <f t="array" ref="D19">IFERROR(0.18*_FV(_xldudf_EVEONLINE_INVENTORYSEARCH(B19,1),"Adjusted Price",TRUE)+_FV(_xldudf_EVEONLINE_INVENTORYSEARCH(B19,1),"Average Price",TRUE),"-")</f>
        <v>253.68026710173143</v>
      </c>
      <c r="E19" s="114">
        <f>IFERROR(VLOOKUP(ROUND(_xlfn.PERCENTRANK.INC(Asteroids[Est. Price],D19,1)/3,1),Tableau2[#All],2,0),"NV")</f>
        <v>1</v>
      </c>
      <c r="G19" s="96" t="s">
        <v>239</v>
      </c>
      <c r="H19" s="96" t="s">
        <v>14</v>
      </c>
      <c r="I19" s="97" cm="1">
        <f t="array" ref="I19">IFERROR(0.18*_FV(_xldudf_EVEONLINE_INVENTORYSEARCH(G19,1),"Adjusted Price",TRUE)+_FV(_xldudf_EVEONLINE_INVENTORYSEARCH(G19,1),"Average Price",TRUE),"-")</f>
        <v>553.39378466717233</v>
      </c>
      <c r="J19" s="111">
        <f>IFERROR(VLOOKUP(ROUND(_xlfn.PERCENTRANK.INC(I$4:I$63,I19,1)/3,1),Tableau2[#All],2,0),"NV")</f>
        <v>1</v>
      </c>
      <c r="K19" s="111"/>
    </row>
    <row r="20" spans="1:27" x14ac:dyDescent="0.3">
      <c r="A20" s="113"/>
      <c r="B20" s="96" t="s">
        <v>188</v>
      </c>
      <c r="C20" s="96" cm="1">
        <f t="array" ref="C20">_FV(_xldudf_EVEONLINE_INVENTORYSEARCH(B20,1),"volume",TRUE)/100</f>
        <v>0.03</v>
      </c>
      <c r="D20" s="97" cm="1">
        <f t="array" ref="D20">IFERROR(0.18*_FV(_xldudf_EVEONLINE_INVENTORYSEARCH(B20,1),"Adjusted Price",TRUE)+_FV(_xldudf_EVEONLINE_INVENTORYSEARCH(B20,1),"Average Price",TRUE),"-")</f>
        <v>1634.8372006230124</v>
      </c>
      <c r="E20" s="114">
        <f>IFERROR(VLOOKUP(ROUND(_xlfn.PERCENTRANK.INC(Asteroids[Est. Price],D20,1)/3,1),Tableau2[#All],2,0),"NV")</f>
        <v>1</v>
      </c>
      <c r="G20" s="96" t="s">
        <v>238</v>
      </c>
      <c r="H20" s="96" t="s">
        <v>14</v>
      </c>
      <c r="I20" s="97" t="str" cm="1">
        <f t="array" ref="I20">IFERROR(0.18*_FV(_xldudf_EVEONLINE_INVENTORYSEARCH(G20,1),"Adjusted Price",TRUE)+_FV(_xldudf_EVEONLINE_INVENTORYSEARCH(G20,1),"Average Price",TRUE),"-")</f>
        <v>-</v>
      </c>
      <c r="J20" s="111" t="str">
        <f>IFERROR(VLOOKUP(ROUND(_xlfn.PERCENTRANK.INC(I$4:I$63,I20,1)/3,1),Tableau2[#All],2,0),"NV")</f>
        <v>NV</v>
      </c>
      <c r="K20" s="111"/>
    </row>
    <row r="21" spans="1:27" x14ac:dyDescent="0.3">
      <c r="A21" s="113"/>
      <c r="B21" s="96" t="s">
        <v>195</v>
      </c>
      <c r="C21" s="96" cm="1">
        <f t="array" ref="C21">_FV(_xldudf_EVEONLINE_INVENTORYSEARCH(B21,1),"volume",TRUE)/100</f>
        <v>0.03</v>
      </c>
      <c r="D21" s="97" cm="1">
        <f t="array" ref="D21">IFERROR(0.18*_FV(_xldudf_EVEONLINE_INVENTORYSEARCH(B21,1),"Adjusted Price",TRUE)+_FV(_xldudf_EVEONLINE_INVENTORYSEARCH(B21,1),"Average Price",TRUE),"-")</f>
        <v>2850.5336341373222</v>
      </c>
      <c r="E21" s="114">
        <f>IFERROR(VLOOKUP(ROUND(_xlfn.PERCENTRANK.INC(Asteroids[Est. Price],D21,1)/3,1),Tableau2[#All],2,0),"NV")</f>
        <v>2</v>
      </c>
      <c r="G21" s="96" t="s">
        <v>237</v>
      </c>
      <c r="H21" s="96" t="s">
        <v>14</v>
      </c>
      <c r="I21" s="97" cm="1">
        <f t="array" ref="I21">IFERROR(0.18*_FV(_xldudf_EVEONLINE_INVENTORYSEARCH(G21,1),"Adjusted Price",TRUE)+_FV(_xldudf_EVEONLINE_INVENTORYSEARCH(G21,1),"Average Price",TRUE),"-")</f>
        <v>126.21349843353565</v>
      </c>
      <c r="J21" s="111">
        <f>IFERROR(VLOOKUP(ROUND(_xlfn.PERCENTRANK.INC(I$4:I$63,I21,1)/3,1),Tableau2[#All],2,0),"NV")</f>
        <v>0</v>
      </c>
      <c r="K21" s="111"/>
    </row>
    <row r="22" spans="1:27" x14ac:dyDescent="0.3">
      <c r="A22" s="113"/>
      <c r="B22" s="96" t="s">
        <v>180</v>
      </c>
      <c r="C22" s="115" cm="1">
        <f t="array" ref="C22">_FV(_xldudf_EVEONLINE_INVENTORYSEARCH(B22,1),"volume",TRUE)/100</f>
        <v>0.05</v>
      </c>
      <c r="D22" s="97" cm="1">
        <f t="array" ref="D22">IFERROR(0.18*_FV(_xldudf_EVEONLINE_INVENTORYSEARCH(B22,1),"Adjusted Price",TRUE)+_FV(_xldudf_EVEONLINE_INVENTORYSEARCH(B22,1),"Average Price",TRUE),"-")</f>
        <v>3077.9728466044917</v>
      </c>
      <c r="E22" s="114">
        <f>IFERROR(VLOOKUP(ROUND(_xlfn.PERCENTRANK.INC(Asteroids[Est. Price],D22,1)/3,1),Tableau2[#All],2,0),"NV")</f>
        <v>2</v>
      </c>
      <c r="G22" s="96" t="s">
        <v>139</v>
      </c>
      <c r="H22" s="96" t="s">
        <v>14</v>
      </c>
      <c r="I22" s="97" cm="1">
        <f t="array" ref="I22">IFERROR(0.18*_FV(_xldudf_EVEONLINE_INVENTORYSEARCH(G22,1),"Adjusted Price",TRUE)+_FV(_xldudf_EVEONLINE_INVENTORYSEARCH(G22,1),"Average Price",TRUE),"-")</f>
        <v>803.75448547138524</v>
      </c>
      <c r="J22" s="111">
        <f>IFERROR(VLOOKUP(ROUND(_xlfn.PERCENTRANK.INC(I$4:I$63,I22,1)/3,1),Tableau2[#All],2,0),"NV")</f>
        <v>1</v>
      </c>
      <c r="K22" s="111"/>
    </row>
    <row r="23" spans="1:27" ht="15" thickBot="1" x14ac:dyDescent="0.35">
      <c r="A23" s="113"/>
      <c r="B23" s="96" t="s">
        <v>202</v>
      </c>
      <c r="C23" s="96" cm="1">
        <f t="array" ref="C23">_FV(_xldudf_EVEONLINE_INVENTORYSEARCH(B23,1),"volume",TRUE)/100</f>
        <v>0.02</v>
      </c>
      <c r="D23" s="97" cm="1">
        <f t="array" ref="D23">IFERROR(0.18*_FV(_xldudf_EVEONLINE_INVENTORYSEARCH(B23,1),"Adjusted Price",TRUE)+_FV(_xldudf_EVEONLINE_INVENTORYSEARCH(B23,1),"Average Price",TRUE),"-")</f>
        <v>581.44647957097459</v>
      </c>
      <c r="E23" s="114">
        <f>IFERROR(VLOOKUP(ROUND(_xlfn.PERCENTRANK.INC(Asteroids[Est. Price],D23,1)/3,1),Tableau2[#All],2,0),"NV")</f>
        <v>1</v>
      </c>
      <c r="G23" s="96" t="s">
        <v>236</v>
      </c>
      <c r="H23" s="96" t="s">
        <v>5</v>
      </c>
      <c r="I23" s="97" cm="1">
        <f t="array" ref="I23">IFERROR(0.18*_FV(_xldudf_EVEONLINE_INVENTORYSEARCH(G23,1),"Adjusted Price",TRUE)+_FV(_xldudf_EVEONLINE_INVENTORYSEARCH(G23,1),"Average Price",TRUE),"-")</f>
        <v>1991.8666810970008</v>
      </c>
      <c r="J23" s="111">
        <f>IFERROR(VLOOKUP(ROUND(_xlfn.PERCENTRANK.INC(I$4:I$63,I23,1)/3,1),Tableau2[#All],2,0),"NV")</f>
        <v>2</v>
      </c>
      <c r="K23" s="111"/>
      <c r="M23" s="118" t="s">
        <v>235</v>
      </c>
      <c r="N23" s="118" t="s">
        <v>22</v>
      </c>
      <c r="O23" s="119" t="s">
        <v>234</v>
      </c>
      <c r="P23" s="118" t="s">
        <v>165</v>
      </c>
      <c r="Q23" s="118" t="s">
        <v>155</v>
      </c>
      <c r="R23" s="118" t="s">
        <v>154</v>
      </c>
      <c r="S23" s="118" t="s">
        <v>164</v>
      </c>
      <c r="T23" s="118" t="s">
        <v>163</v>
      </c>
      <c r="U23" s="118" t="s">
        <v>158</v>
      </c>
      <c r="V23" s="118" t="s">
        <v>153</v>
      </c>
      <c r="W23" s="118" t="s">
        <v>149</v>
      </c>
      <c r="X23" s="118" t="s">
        <v>233</v>
      </c>
      <c r="Y23" s="118" t="s">
        <v>145</v>
      </c>
      <c r="Z23" s="118" t="s">
        <v>232</v>
      </c>
      <c r="AA23" s="118" t="s">
        <v>231</v>
      </c>
    </row>
    <row r="24" spans="1:27" ht="15" thickBot="1" x14ac:dyDescent="0.35">
      <c r="A24" s="113"/>
      <c r="B24" s="96" t="s">
        <v>210</v>
      </c>
      <c r="C24" s="96" cm="1">
        <f t="array" ref="C24">_FV(_xldudf_EVEONLINE_INVENTORYSEARCH(B24,1),"volume",TRUE)/100</f>
        <v>1.2E-2</v>
      </c>
      <c r="D24" s="97" cm="1">
        <f t="array" ref="D24">IFERROR(0.18*_FV(_xldudf_EVEONLINE_INVENTORYSEARCH(B24,1),"Adjusted Price",TRUE)+_FV(_xldudf_EVEONLINE_INVENTORYSEARCH(B24,1),"Average Price",TRUE),"-")</f>
        <v>1005.2449186404604</v>
      </c>
      <c r="E24" s="114">
        <f>IFERROR(VLOOKUP(ROUND(_xlfn.PERCENTRANK.INC(Asteroids[Est. Price],D24,1)/3,1),Tableau2[#All],2,0),"NV")</f>
        <v>1</v>
      </c>
      <c r="G24" s="96" t="s">
        <v>230</v>
      </c>
      <c r="H24" s="96" t="s">
        <v>5</v>
      </c>
      <c r="I24" s="97" cm="1">
        <f t="array" ref="I24">IFERROR(0.18*_FV(_xldudf_EVEONLINE_INVENTORYSEARCH(G24,1),"Adjusted Price",TRUE)+_FV(_xldudf_EVEONLINE_INVENTORYSEARCH(G24,1),"Average Price",TRUE),"-")</f>
        <v>345.97322776790344</v>
      </c>
      <c r="J24" s="111">
        <f>IFERROR(VLOOKUP(ROUND(_xlfn.PERCENTRANK.INC(I$4:I$63,I24,1)/3,1),Tableau2[#All],2,0),"NV")</f>
        <v>0</v>
      </c>
      <c r="K24" s="111"/>
      <c r="M24" s="107" t="s">
        <v>79</v>
      </c>
      <c r="N24" s="107">
        <v>16</v>
      </c>
      <c r="O24" s="109">
        <v>100</v>
      </c>
      <c r="P24" s="107">
        <v>0</v>
      </c>
      <c r="Q24" s="107">
        <v>3200</v>
      </c>
      <c r="R24" s="107">
        <v>1200</v>
      </c>
      <c r="S24" s="107">
        <v>0</v>
      </c>
      <c r="T24" s="107">
        <v>0</v>
      </c>
      <c r="U24" s="107">
        <v>0</v>
      </c>
      <c r="V24" s="107">
        <v>120</v>
      </c>
      <c r="W24" s="107">
        <v>0</v>
      </c>
      <c r="X24" s="112" t="s">
        <v>155</v>
      </c>
      <c r="Y24" s="112" t="s">
        <v>154</v>
      </c>
      <c r="Z24" s="112" t="s">
        <v>153</v>
      </c>
      <c r="AA24" s="112"/>
    </row>
    <row r="25" spans="1:27" ht="15" thickBot="1" x14ac:dyDescent="0.35">
      <c r="A25" s="113"/>
      <c r="B25" s="96" t="s">
        <v>207</v>
      </c>
      <c r="C25" s="96" cm="1">
        <f t="array" ref="C25">_FV(_xldudf_EVEONLINE_INVENTORYSEARCH(B25,1),"volume",TRUE)/100</f>
        <v>1.2E-2</v>
      </c>
      <c r="D25" s="97" cm="1">
        <f t="array" ref="D25">IFERROR(0.18*_FV(_xldudf_EVEONLINE_INVENTORYSEARCH(B25,1),"Adjusted Price",TRUE)+_FV(_xldudf_EVEONLINE_INVENTORYSEARCH(B25,1),"Average Price",TRUE),"-")</f>
        <v>380.88949262411063</v>
      </c>
      <c r="E25" s="114">
        <f>IFERROR(VLOOKUP(ROUND(_xlfn.PERCENTRANK.INC(Asteroids[Est. Price],D25,1)/3,1),Tableau2[#All],2,0),"NV")</f>
        <v>1</v>
      </c>
      <c r="G25" s="96" t="s">
        <v>229</v>
      </c>
      <c r="H25" s="96" t="s">
        <v>5</v>
      </c>
      <c r="I25" s="97" cm="1">
        <f t="array" ref="I25">IFERROR(0.18*_FV(_xldudf_EVEONLINE_INVENTORYSEARCH(G25,1),"Adjusted Price",TRUE)+_FV(_xldudf_EVEONLINE_INVENTORYSEARCH(G25,1),"Average Price",TRUE),"-")</f>
        <v>1384.1684261849603</v>
      </c>
      <c r="J25" s="111">
        <f>IFERROR(VLOOKUP(ROUND(_xlfn.PERCENTRANK.INC(I$4:I$63,I25,1)/3,1),Tableau2[#All],2,0),"NV")</f>
        <v>2</v>
      </c>
      <c r="K25" s="111"/>
      <c r="M25" s="104" t="s">
        <v>215</v>
      </c>
      <c r="N25" s="104">
        <v>0.35</v>
      </c>
      <c r="O25" s="106">
        <v>100</v>
      </c>
      <c r="P25" s="104">
        <v>184</v>
      </c>
      <c r="Q25" s="104">
        <v>0</v>
      </c>
      <c r="R25" s="104">
        <v>74</v>
      </c>
      <c r="S25" s="104">
        <v>0</v>
      </c>
      <c r="T25" s="104">
        <v>0</v>
      </c>
      <c r="U25" s="104">
        <v>0</v>
      </c>
      <c r="V25" s="104">
        <v>0</v>
      </c>
      <c r="W25" s="104">
        <v>0</v>
      </c>
      <c r="X25" s="112" t="s">
        <v>165</v>
      </c>
      <c r="Y25" s="104" t="s">
        <v>154</v>
      </c>
      <c r="Z25" s="104"/>
      <c r="AA25" s="104"/>
    </row>
    <row r="26" spans="1:27" ht="15" thickBot="1" x14ac:dyDescent="0.35">
      <c r="A26" s="113"/>
      <c r="B26" s="96" t="s">
        <v>151</v>
      </c>
      <c r="C26" s="115" cm="1">
        <f t="array" ref="C26">_FV(_xldudf_EVEONLINE_INVENTORYSEARCH(B26,1),"volume",TRUE)/100</f>
        <v>0.4</v>
      </c>
      <c r="D26" s="97" cm="1">
        <f t="array" ref="D26">IFERROR(0.18*_FV(_xldudf_EVEONLINE_INVENTORYSEARCH(B26,1),"Adjusted Price",TRUE)+_FV(_xldudf_EVEONLINE_INVENTORYSEARCH(B26,1),"Average Price",TRUE),"-")</f>
        <v>49741.40807857069</v>
      </c>
      <c r="E26" s="114">
        <f>IFERROR(VLOOKUP(ROUND(_xlfn.PERCENTRANK.INC(Asteroids[Est. Price],D26,1)/3,1),Tableau2[#All],2,0),"NV")</f>
        <v>3</v>
      </c>
      <c r="G26" s="96" t="s">
        <v>227</v>
      </c>
      <c r="H26" s="96" t="s">
        <v>5</v>
      </c>
      <c r="I26" s="97" cm="1">
        <f t="array" ref="I26">IFERROR(0.18*_FV(_xldudf_EVEONLINE_INVENTORYSEARCH(G26,1),"Adjusted Price",TRUE)+_FV(_xldudf_EVEONLINE_INVENTORYSEARCH(G26,1),"Average Price",TRUE),"-")</f>
        <v>1796.3382527774907</v>
      </c>
      <c r="J26" s="111">
        <f>IFERROR(VLOOKUP(ROUND(_xlfn.PERCENTRANK.INC(I$4:I$63,I26,1)/3,1),Tableau2[#All],2,0),"NV")</f>
        <v>2</v>
      </c>
      <c r="K26" s="111"/>
      <c r="M26" s="104" t="s">
        <v>162</v>
      </c>
      <c r="N26" s="104">
        <v>16</v>
      </c>
      <c r="O26" s="106">
        <v>100</v>
      </c>
      <c r="P26" s="104">
        <v>0</v>
      </c>
      <c r="Q26" s="104">
        <v>3200</v>
      </c>
      <c r="R26" s="104">
        <v>1200</v>
      </c>
      <c r="S26" s="104">
        <v>0</v>
      </c>
      <c r="T26" s="104">
        <v>0</v>
      </c>
      <c r="U26" s="104">
        <v>160</v>
      </c>
      <c r="V26" s="104">
        <v>0</v>
      </c>
      <c r="W26" s="104">
        <v>0</v>
      </c>
      <c r="X26" s="112" t="s">
        <v>155</v>
      </c>
      <c r="Y26" s="104" t="s">
        <v>154</v>
      </c>
      <c r="Z26" s="104" t="s">
        <v>158</v>
      </c>
      <c r="AA26" s="104"/>
    </row>
    <row r="27" spans="1:27" ht="15" thickBot="1" x14ac:dyDescent="0.35">
      <c r="A27" s="113"/>
      <c r="B27" s="115" t="s">
        <v>221</v>
      </c>
      <c r="C27" s="115" cm="1">
        <f t="array" ref="C27">_FV(_xldudf_EVEONLINE_INVENTORYSEARCH(B27,1),"volume",TRUE)/100</f>
        <v>1.5E-3</v>
      </c>
      <c r="D27" s="116" cm="1">
        <f t="array" ref="D27">IFERROR(0.18*_FV(_xldudf_EVEONLINE_INVENTORYSEARCH(B27,1),"Adjusted Price",TRUE)+_FV(_xldudf_EVEONLINE_INVENTORYSEARCH(B27,1),"Average Price",TRUE),"-")</f>
        <v>14.038321347204347</v>
      </c>
      <c r="E27" s="114">
        <f>IFERROR(VLOOKUP(ROUND(_xlfn.PERCENTRANK.INC(Asteroids[Est. Price],D27,1)/3,1),Tableau2[#All],2,0),"NV")</f>
        <v>0</v>
      </c>
      <c r="G27" s="96" t="s">
        <v>225</v>
      </c>
      <c r="H27" s="96" t="s">
        <v>11</v>
      </c>
      <c r="I27" s="97" cm="1">
        <f t="array" ref="I27">IFERROR(0.18*_FV(_xldudf_EVEONLINE_INVENTORYSEARCH(G27,1),"Adjusted Price",TRUE)+_FV(_xldudf_EVEONLINE_INVENTORYSEARCH(G27,1),"Average Price",TRUE),"-")</f>
        <v>240.79120978621705</v>
      </c>
      <c r="J27" s="111">
        <f>IFERROR(VLOOKUP(ROUND(_xlfn.PERCENTRANK.INC(I$4:I$63,I27,1)/3,1),Tableau2[#All],2,0),"NV")</f>
        <v>0</v>
      </c>
      <c r="K27" s="111"/>
      <c r="M27" s="107" t="s">
        <v>167</v>
      </c>
      <c r="N27" s="107">
        <v>16</v>
      </c>
      <c r="O27" s="109">
        <v>100</v>
      </c>
      <c r="P27" s="107">
        <v>50400</v>
      </c>
      <c r="Q27" s="107">
        <v>0</v>
      </c>
      <c r="R27" s="107">
        <v>0</v>
      </c>
      <c r="S27" s="107">
        <v>1050</v>
      </c>
      <c r="T27" s="107">
        <v>168</v>
      </c>
      <c r="U27" s="107">
        <v>84</v>
      </c>
      <c r="V27" s="107">
        <v>42</v>
      </c>
      <c r="W27" s="107">
        <v>0</v>
      </c>
      <c r="X27" s="112" t="s">
        <v>165</v>
      </c>
      <c r="Y27" s="104" t="s">
        <v>164</v>
      </c>
      <c r="Z27" s="104" t="s">
        <v>163</v>
      </c>
      <c r="AA27" s="104" t="s">
        <v>158</v>
      </c>
    </row>
    <row r="28" spans="1:27" ht="15" thickBot="1" x14ac:dyDescent="0.35">
      <c r="A28" s="113"/>
      <c r="B28" s="96" t="s">
        <v>152</v>
      </c>
      <c r="C28" s="115" cm="1">
        <f t="array" ref="C28">_FV(_xldudf_EVEONLINE_INVENTORYSEARCH(B28,1),"volume",TRUE)/100</f>
        <v>0.4</v>
      </c>
      <c r="D28" s="97" cm="1">
        <f t="array" ref="D28">IFERROR(0.18*_FV(_xldudf_EVEONLINE_INVENTORYSEARCH(B28,1),"Adjusted Price",TRUE)+_FV(_xldudf_EVEONLINE_INVENTORYSEARCH(B28,1),"Average Price",TRUE),"-")</f>
        <v>46089.305929784568</v>
      </c>
      <c r="E28" s="114">
        <f>IFERROR(VLOOKUP(ROUND(_xlfn.PERCENTRANK.INC(Asteroids[Est. Price],D28,1)/3,1),Tableau2[#All],2,0),"NV")</f>
        <v>3</v>
      </c>
      <c r="G28" s="96" t="s">
        <v>224</v>
      </c>
      <c r="H28" s="96" t="s">
        <v>11</v>
      </c>
      <c r="I28" s="97" cm="1">
        <f t="array" ref="I28">IFERROR(0.18*_FV(_xldudf_EVEONLINE_INVENTORYSEARCH(G28,1),"Adjusted Price",TRUE)+_FV(_xldudf_EVEONLINE_INVENTORYSEARCH(G28,1),"Average Price",TRUE),"-")</f>
        <v>391.35453841243964</v>
      </c>
      <c r="J28" s="111">
        <f>IFERROR(VLOOKUP(ROUND(_xlfn.PERCENTRANK.INC(I$4:I$63,I28,1)/3,1),Tableau2[#All],2,0),"NV")</f>
        <v>1</v>
      </c>
      <c r="K28" s="111"/>
      <c r="M28" s="107" t="s">
        <v>228</v>
      </c>
      <c r="N28" s="107">
        <v>0.1</v>
      </c>
      <c r="O28" s="109">
        <v>100</v>
      </c>
      <c r="P28" s="107">
        <v>420</v>
      </c>
      <c r="Q28" s="107">
        <v>0</v>
      </c>
      <c r="R28" s="107">
        <v>0</v>
      </c>
      <c r="S28" s="107">
        <v>0</v>
      </c>
      <c r="T28" s="107">
        <v>0</v>
      </c>
      <c r="U28" s="107">
        <v>0</v>
      </c>
      <c r="V28" s="107">
        <v>0</v>
      </c>
      <c r="W28" s="107">
        <v>0</v>
      </c>
      <c r="X28" s="112" t="s">
        <v>165</v>
      </c>
      <c r="Y28" s="104"/>
      <c r="Z28" s="104"/>
      <c r="AA28" s="104"/>
    </row>
    <row r="29" spans="1:27" ht="15" thickBot="1" x14ac:dyDescent="0.35">
      <c r="A29" s="113"/>
      <c r="B29" s="96" t="s">
        <v>159</v>
      </c>
      <c r="C29" s="115" cm="1">
        <f t="array" ref="C29">_FV(_xldudf_EVEONLINE_INVENTORYSEARCH(B29,1),"volume",TRUE)/100</f>
        <v>0.16</v>
      </c>
      <c r="D29" s="97" cm="1">
        <f t="array" ref="D29">IFERROR(0.18*_FV(_xldudf_EVEONLINE_INVENTORYSEARCH(B29,1),"Adjusted Price",TRUE)+_FV(_xldudf_EVEONLINE_INVENTORYSEARCH(B29,1),"Average Price",TRUE),"-")</f>
        <v>3871.1825318839901</v>
      </c>
      <c r="E29" s="114">
        <f>IFERROR(VLOOKUP(ROUND(_xlfn.PERCENTRANK.INC(Asteroids[Est. Price],D29,1)/3,1),Tableau2[#All],2,0),"NV")</f>
        <v>2</v>
      </c>
      <c r="G29" s="96" t="s">
        <v>222</v>
      </c>
      <c r="H29" s="96" t="s">
        <v>11</v>
      </c>
      <c r="I29" s="97" cm="1">
        <f t="array" ref="I29">IFERROR(0.18*_FV(_xldudf_EVEONLINE_INVENTORYSEARCH(G29,1),"Adjusted Price",TRUE)+_FV(_xldudf_EVEONLINE_INVENTORYSEARCH(G29,1),"Average Price",TRUE),"-")</f>
        <v>653.32268335779236</v>
      </c>
      <c r="J29" s="111">
        <f>IFERROR(VLOOKUP(ROUND(_xlfn.PERCENTRANK.INC(I$4:I$63,I29,1)/3,1),Tableau2[#All],2,0),"NV")</f>
        <v>1</v>
      </c>
      <c r="K29" s="111"/>
      <c r="M29" s="104" t="s">
        <v>223</v>
      </c>
      <c r="N29" s="104">
        <v>0.15</v>
      </c>
      <c r="O29" s="106">
        <v>100</v>
      </c>
      <c r="P29" s="104">
        <v>158</v>
      </c>
      <c r="Q29" s="104">
        <v>95</v>
      </c>
      <c r="R29" s="104">
        <v>0</v>
      </c>
      <c r="S29" s="104">
        <v>0</v>
      </c>
      <c r="T29" s="104">
        <v>0</v>
      </c>
      <c r="U29" s="104">
        <v>0</v>
      </c>
      <c r="V29" s="104">
        <v>0</v>
      </c>
      <c r="W29" s="104">
        <v>0</v>
      </c>
      <c r="X29" s="112" t="s">
        <v>165</v>
      </c>
      <c r="Y29" s="104" t="s">
        <v>155</v>
      </c>
      <c r="Z29" s="104"/>
      <c r="AA29" s="104"/>
    </row>
    <row r="30" spans="1:27" ht="15" thickBot="1" x14ac:dyDescent="0.35">
      <c r="A30" s="113"/>
      <c r="B30" s="96" t="s">
        <v>174</v>
      </c>
      <c r="C30" s="115" cm="1">
        <f t="array" ref="C30">_FV(_xldudf_EVEONLINE_INVENTORYSEARCH(B30,1),"volume",TRUE)/100</f>
        <v>0.08</v>
      </c>
      <c r="D30" s="97" cm="1">
        <f t="array" ref="D30">IFERROR(0.18*_FV(_xldudf_EVEONLINE_INVENTORYSEARCH(B30,1),"Adjusted Price",TRUE)+_FV(_xldudf_EVEONLINE_INVENTORYSEARCH(B30,1),"Average Price",TRUE),"-")</f>
        <v>7281.1330504639582</v>
      </c>
      <c r="E30" s="114">
        <f>IFERROR(VLOOKUP(ROUND(_xlfn.PERCENTRANK.INC(Asteroids[Est. Price],D30,1)/3,1),Tableau2[#All],2,0),"NV")</f>
        <v>3</v>
      </c>
      <c r="G30" s="96" t="s">
        <v>220</v>
      </c>
      <c r="H30" s="96" t="s">
        <v>11</v>
      </c>
      <c r="I30" s="97" t="str" cm="1">
        <f t="array" ref="I30">IFERROR(0.18*_FV(_xldudf_EVEONLINE_INVENTORYSEARCH(G30,1),"Adjusted Price",TRUE)+_FV(_xldudf_EVEONLINE_INVENTORYSEARCH(G30,1),"Average Price",TRUE),"-")</f>
        <v>-</v>
      </c>
      <c r="J30" s="111" t="str">
        <f>IFERROR(VLOOKUP(ROUND(_xlfn.PERCENTRANK.INC(I$4:I$63,I30,1)/3,1),Tableau2[#All],2,0),"NV")</f>
        <v>NV</v>
      </c>
      <c r="K30" s="111"/>
      <c r="M30" s="107" t="s">
        <v>157</v>
      </c>
      <c r="N30" s="107">
        <v>16</v>
      </c>
      <c r="O30" s="109">
        <v>100</v>
      </c>
      <c r="P30" s="107">
        <v>0</v>
      </c>
      <c r="Q30" s="107">
        <v>3360</v>
      </c>
      <c r="R30" s="107">
        <v>1260</v>
      </c>
      <c r="S30" s="107">
        <v>0</v>
      </c>
      <c r="T30" s="107">
        <v>0</v>
      </c>
      <c r="U30" s="107">
        <v>0</v>
      </c>
      <c r="V30" s="107">
        <v>126</v>
      </c>
      <c r="W30" s="107">
        <v>0</v>
      </c>
      <c r="X30" s="104" t="s">
        <v>155</v>
      </c>
      <c r="Y30" s="104" t="s">
        <v>154</v>
      </c>
      <c r="Z30" s="104" t="s">
        <v>153</v>
      </c>
      <c r="AA30" s="104"/>
    </row>
    <row r="31" spans="1:27" ht="15" thickBot="1" x14ac:dyDescent="0.35">
      <c r="A31" s="113"/>
      <c r="B31" s="96" t="s">
        <v>214</v>
      </c>
      <c r="C31" s="115" cm="1">
        <f t="array" ref="C31">_FV(_xldudf_EVEONLINE_INVENTORYSEARCH(B31,1),"volume",TRUE)/100</f>
        <v>6.0000000000000001E-3</v>
      </c>
      <c r="D31" s="97" cm="1">
        <f t="array" ref="D31">IFERROR(0.18*_FV(_xldudf_EVEONLINE_INVENTORYSEARCH(B31,1),"Adjusted Price",TRUE)+_FV(_xldudf_EVEONLINE_INVENTORYSEARCH(B31,1),"Average Price",TRUE),"-")</f>
        <v>406.20795067894522</v>
      </c>
      <c r="E31" s="114">
        <f>IFERROR(VLOOKUP(ROUND(_xlfn.PERCENTRANK.INC(Asteroids[Est. Price],D31,1)/3,1),Tableau2[#All],2,0),"NV")</f>
        <v>1</v>
      </c>
      <c r="G31" s="96" t="s">
        <v>219</v>
      </c>
      <c r="H31" s="96" t="s">
        <v>10</v>
      </c>
      <c r="I31" s="97" cm="1">
        <f t="array" ref="I31">IFERROR(0.18*_FV(_xldudf_EVEONLINE_INVENTORYSEARCH(G31,1),"Adjusted Price",TRUE)+_FV(_xldudf_EVEONLINE_INVENTORYSEARCH(G31,1),"Average Price",TRUE),"-")</f>
        <v>391.09810455462292</v>
      </c>
      <c r="J31" s="111">
        <f>IFERROR(VLOOKUP(ROUND(_xlfn.PERCENTRANK.INC(I$4:I$63,I31,1)/3,1),Tableau2[#All],2,0),"NV")</f>
        <v>1</v>
      </c>
      <c r="K31" s="111"/>
      <c r="M31" s="104" t="s">
        <v>172</v>
      </c>
      <c r="N31" s="104">
        <v>16</v>
      </c>
      <c r="O31" s="106">
        <v>100</v>
      </c>
      <c r="P31" s="104">
        <v>0</v>
      </c>
      <c r="Q31" s="104">
        <v>800</v>
      </c>
      <c r="R31" s="104">
        <v>2000</v>
      </c>
      <c r="S31" s="104">
        <v>0</v>
      </c>
      <c r="T31" s="104">
        <v>800</v>
      </c>
      <c r="U31" s="104">
        <v>0</v>
      </c>
      <c r="V31" s="104">
        <v>0</v>
      </c>
      <c r="W31" s="104">
        <v>0</v>
      </c>
      <c r="X31" s="104" t="s">
        <v>154</v>
      </c>
      <c r="Y31" s="104" t="s">
        <v>155</v>
      </c>
      <c r="Z31" s="104" t="s">
        <v>163</v>
      </c>
      <c r="AA31" s="104"/>
    </row>
    <row r="32" spans="1:27" ht="15" thickBot="1" x14ac:dyDescent="0.35">
      <c r="A32" s="113"/>
      <c r="B32" s="96" t="s">
        <v>176</v>
      </c>
      <c r="C32" s="115" cm="1">
        <f t="array" ref="C32">_FV(_xldudf_EVEONLINE_INVENTORYSEARCH(B32,1),"volume",TRUE)/100</f>
        <v>0.08</v>
      </c>
      <c r="D32" s="97" cm="1">
        <f t="array" ref="D32">IFERROR(0.18*_FV(_xldudf_EVEONLINE_INVENTORYSEARCH(B32,1),"Adjusted Price",TRUE)+_FV(_xldudf_EVEONLINE_INVENTORYSEARCH(B32,1),"Average Price",TRUE),"-")</f>
        <v>7944.7370545260255</v>
      </c>
      <c r="E32" s="114">
        <f>IFERROR(VLOOKUP(ROUND(_xlfn.PERCENTRANK.INC(Asteroids[Est. Price],D32,1)/3,1),Tableau2[#All],2,0),"NV")</f>
        <v>3</v>
      </c>
      <c r="G32" s="96" t="s">
        <v>218</v>
      </c>
      <c r="H32" s="96" t="s">
        <v>10</v>
      </c>
      <c r="I32" s="97" cm="1">
        <f t="array" ref="I32">IFERROR(0.18*_FV(_xldudf_EVEONLINE_INVENTORYSEARCH(G32,1),"Adjusted Price",TRUE)+_FV(_xldudf_EVEONLINE_INVENTORYSEARCH(G32,1),"Average Price",TRUE),"-")</f>
        <v>556.02127861513156</v>
      </c>
      <c r="J32" s="111">
        <f>IFERROR(VLOOKUP(ROUND(_xlfn.PERCENTRANK.INC(I$4:I$63,I32,1)/3,1),Tableau2[#All],2,0),"NV")</f>
        <v>1</v>
      </c>
      <c r="K32" s="111"/>
      <c r="M32" s="104" t="s">
        <v>169</v>
      </c>
      <c r="N32" s="104">
        <v>16</v>
      </c>
      <c r="O32" s="106">
        <v>100</v>
      </c>
      <c r="P32" s="104">
        <v>0</v>
      </c>
      <c r="Q32" s="104">
        <v>880</v>
      </c>
      <c r="R32" s="108">
        <v>2200</v>
      </c>
      <c r="S32" s="104">
        <v>0</v>
      </c>
      <c r="T32" s="108">
        <v>880</v>
      </c>
      <c r="U32" s="104">
        <v>0</v>
      </c>
      <c r="V32" s="104">
        <v>0</v>
      </c>
      <c r="W32" s="104">
        <v>0</v>
      </c>
      <c r="X32" s="104" t="s">
        <v>154</v>
      </c>
      <c r="Y32" s="104" t="s">
        <v>155</v>
      </c>
      <c r="Z32" s="104" t="s">
        <v>163</v>
      </c>
      <c r="AA32" s="104"/>
    </row>
    <row r="33" spans="1:27" ht="15" thickBot="1" x14ac:dyDescent="0.35">
      <c r="A33" s="113"/>
      <c r="B33" s="96" t="s">
        <v>216</v>
      </c>
      <c r="C33" s="115" cm="1">
        <f t="array" ref="C33">_FV(_xldudf_EVEONLINE_INVENTORYSEARCH(B33,1),"volume",TRUE)/100</f>
        <v>3.4999999999999996E-3</v>
      </c>
      <c r="D33" s="97" cm="1">
        <f t="array" ref="D33">IFERROR(0.18*_FV(_xldudf_EVEONLINE_INVENTORYSEARCH(B33,1),"Adjusted Price",TRUE)+_FV(_xldudf_EVEONLINE_INVENTORYSEARCH(B33,1),"Average Price",TRUE),"-")</f>
        <v>33.743816975073905</v>
      </c>
      <c r="E33" s="114">
        <f>IFERROR(VLOOKUP(ROUND(_xlfn.PERCENTRANK.INC(Asteroids[Est. Price],D33,1)/3,1),Tableau2[#All],2,0),"NV")</f>
        <v>1</v>
      </c>
      <c r="G33" s="96" t="s">
        <v>217</v>
      </c>
      <c r="H33" s="96" t="s">
        <v>10</v>
      </c>
      <c r="I33" s="97" cm="1">
        <f t="array" ref="I33">IFERROR(0.18*_FV(_xldudf_EVEONLINE_INVENTORYSEARCH(G33,1),"Adjusted Price",TRUE)+_FV(_xldudf_EVEONLINE_INVENTORYSEARCH(G33,1),"Average Price",TRUE),"-")</f>
        <v>1834.5586628687099</v>
      </c>
      <c r="J33" s="111">
        <f>IFERROR(VLOOKUP(ROUND(_xlfn.PERCENTRANK.INC(I$4:I$63,I33,1)/3,1),Tableau2[#All],2,0),"NV")</f>
        <v>2</v>
      </c>
      <c r="K33" s="111"/>
      <c r="M33" s="107" t="s">
        <v>178</v>
      </c>
      <c r="N33" s="107">
        <v>8</v>
      </c>
      <c r="O33" s="109">
        <v>100</v>
      </c>
      <c r="P33" s="107">
        <v>0</v>
      </c>
      <c r="Q33" s="107">
        <v>0</v>
      </c>
      <c r="R33" s="107">
        <v>1360</v>
      </c>
      <c r="S33" s="107">
        <v>1200</v>
      </c>
      <c r="T33" s="107">
        <v>320</v>
      </c>
      <c r="U33" s="107">
        <v>0</v>
      </c>
      <c r="V33" s="107">
        <v>0</v>
      </c>
      <c r="W33" s="107">
        <v>0</v>
      </c>
      <c r="X33" s="112" t="s">
        <v>154</v>
      </c>
      <c r="Y33" s="104" t="s">
        <v>164</v>
      </c>
      <c r="Z33" s="104" t="s">
        <v>163</v>
      </c>
      <c r="AA33" s="104"/>
    </row>
    <row r="34" spans="1:27" ht="15" thickBot="1" x14ac:dyDescent="0.35">
      <c r="A34" s="113"/>
      <c r="B34" s="96" t="s">
        <v>156</v>
      </c>
      <c r="C34" s="115" cm="1">
        <f t="array" ref="C34">_FV(_xldudf_EVEONLINE_INVENTORYSEARCH(B34,1),"volume",TRUE)/100</f>
        <v>0.16</v>
      </c>
      <c r="D34" s="97" cm="1">
        <f t="array" ref="D34">IFERROR(0.18*_FV(_xldudf_EVEONLINE_INVENTORYSEARCH(B34,1),"Adjusted Price",TRUE)+_FV(_xldudf_EVEONLINE_INVENTORYSEARCH(B34,1),"Average Price",TRUE),"-")</f>
        <v>6461.0233486870002</v>
      </c>
      <c r="E34" s="114">
        <f>IFERROR(VLOOKUP(ROUND(_xlfn.PERCENTRANK.INC(Asteroids[Est. Price],D34,1)/3,1),Tableau2[#All],2,0),"NV")</f>
        <v>2</v>
      </c>
      <c r="G34" s="96" t="s">
        <v>88</v>
      </c>
      <c r="H34" s="96" t="s">
        <v>10</v>
      </c>
      <c r="I34" s="97" cm="1">
        <f t="array" ref="I34">IFERROR(0.18*_FV(_xldudf_EVEONLINE_INVENTORYSEARCH(G34,1),"Adjusted Price",TRUE)+_FV(_xldudf_EVEONLINE_INVENTORYSEARCH(G34,1),"Average Price",TRUE),"-")</f>
        <v>844.93600306008352</v>
      </c>
      <c r="J34" s="111">
        <f>IFERROR(VLOOKUP(ROUND(_xlfn.PERCENTRANK.INC(I$4:I$63,I34,1)/3,1),Tableau2[#All],2,0),"NV")</f>
        <v>1</v>
      </c>
      <c r="K34" s="111"/>
      <c r="M34" s="107" t="s">
        <v>226</v>
      </c>
      <c r="N34" s="107">
        <v>0.1</v>
      </c>
      <c r="O34" s="109">
        <v>100</v>
      </c>
      <c r="P34" s="108">
        <v>440</v>
      </c>
      <c r="Q34" s="107">
        <v>0</v>
      </c>
      <c r="R34" s="107">
        <v>0</v>
      </c>
      <c r="S34" s="107">
        <v>0</v>
      </c>
      <c r="T34" s="107">
        <v>0</v>
      </c>
      <c r="U34" s="107">
        <v>0</v>
      </c>
      <c r="V34" s="107">
        <v>0</v>
      </c>
      <c r="W34" s="107">
        <v>0</v>
      </c>
      <c r="X34" s="112" t="s">
        <v>165</v>
      </c>
      <c r="Y34" s="104"/>
      <c r="Z34" s="104"/>
      <c r="AA34" s="104"/>
    </row>
    <row r="35" spans="1:27" ht="15" thickBot="1" x14ac:dyDescent="0.35">
      <c r="A35" s="113"/>
      <c r="B35" s="96" t="s">
        <v>179</v>
      </c>
      <c r="C35" s="115" cm="1">
        <f t="array" ref="C35">_FV(_xldudf_EVEONLINE_INVENTORYSEARCH(B35,1),"volume",TRUE)/100</f>
        <v>0.05</v>
      </c>
      <c r="D35" s="97" cm="1">
        <f t="array" ref="D35">IFERROR(0.18*_FV(_xldudf_EVEONLINE_INVENTORYSEARCH(B35,1),"Adjusted Price",TRUE)+_FV(_xldudf_EVEONLINE_INVENTORYSEARCH(B35,1),"Average Price",TRUE),"-")</f>
        <v>3497.5045851913173</v>
      </c>
      <c r="E35" s="114">
        <f>IFERROR(VLOOKUP(ROUND(_xlfn.PERCENTRANK.INC(Asteroids[Est. Price],D35,1)/3,1),Tableau2[#All],2,0),"NV")</f>
        <v>2</v>
      </c>
      <c r="G35" s="96" t="s">
        <v>121</v>
      </c>
      <c r="H35" s="96" t="s">
        <v>116</v>
      </c>
      <c r="I35" s="97" cm="1">
        <f t="array" ref="I35">IFERROR(0.18*_FV(_xldudf_EVEONLINE_INVENTORYSEARCH(G35,1),"Adjusted Price",TRUE)+_FV(_xldudf_EVEONLINE_INVENTORYSEARCH(G35,1),"Average Price",TRUE),"-")</f>
        <v>14159.639727365438</v>
      </c>
      <c r="J35" s="111">
        <f>IFERROR(VLOOKUP(ROUND(_xlfn.PERCENTRANK.INC(I$4:I$63,I35,1)/3,1),Tableau2[#All],2,0),"NV")</f>
        <v>3</v>
      </c>
      <c r="K35" s="111"/>
      <c r="M35" s="104" t="s">
        <v>204</v>
      </c>
      <c r="N35" s="104">
        <v>1.2</v>
      </c>
      <c r="O35" s="106">
        <v>100</v>
      </c>
      <c r="P35" s="104">
        <v>0</v>
      </c>
      <c r="Q35" s="104">
        <v>0</v>
      </c>
      <c r="R35" s="104">
        <v>66</v>
      </c>
      <c r="S35" s="104">
        <v>132</v>
      </c>
      <c r="T35" s="104">
        <v>0</v>
      </c>
      <c r="U35" s="104">
        <v>0</v>
      </c>
      <c r="V35" s="104">
        <v>0</v>
      </c>
      <c r="W35" s="104">
        <v>0</v>
      </c>
      <c r="X35" s="112" t="s">
        <v>164</v>
      </c>
      <c r="Y35" s="104" t="s">
        <v>154</v>
      </c>
      <c r="Z35" s="104"/>
      <c r="AA35" s="104"/>
    </row>
    <row r="36" spans="1:27" ht="15" thickBot="1" x14ac:dyDescent="0.35">
      <c r="A36" s="113"/>
      <c r="B36" s="96" t="s">
        <v>197</v>
      </c>
      <c r="C36" s="115" cm="1">
        <f t="array" ref="C36">_FV(_xldudf_EVEONLINE_INVENTORYSEARCH(B36,1),"volume",TRUE)/100</f>
        <v>0.02</v>
      </c>
      <c r="D36" s="97" cm="1">
        <f t="array" ref="D36">IFERROR(0.18*_FV(_xldudf_EVEONLINE_INVENTORYSEARCH(B36,1),"Adjusted Price",TRUE)+_FV(_xldudf_EVEONLINE_INVENTORYSEARCH(B36,1),"Average Price",TRUE),"-")</f>
        <v>514.61193385093532</v>
      </c>
      <c r="E36" s="114">
        <f>IFERROR(VLOOKUP(ROUND(_xlfn.PERCENTRANK.INC(Asteroids[Est. Price],D36,1)/3,1),Tableau2[#All],2,0),"NV")</f>
        <v>1</v>
      </c>
      <c r="G36" s="96" t="s">
        <v>89</v>
      </c>
      <c r="H36" s="96" t="s">
        <v>116</v>
      </c>
      <c r="I36" s="97" cm="1">
        <f t="array" ref="I36">IFERROR(0.18*_FV(_xldudf_EVEONLINE_INVENTORYSEARCH(G36,1),"Adjusted Price",TRUE)+_FV(_xldudf_EVEONLINE_INVENTORYSEARCH(G36,1),"Average Price",TRUE),"-")</f>
        <v>9144.0451024001668</v>
      </c>
      <c r="J36" s="111">
        <f>IFERROR(VLOOKUP(ROUND(_xlfn.PERCENTRANK.INC(I$4:I$63,I36,1)/3,1),Tableau2[#All],2,0),"NV")</f>
        <v>3</v>
      </c>
      <c r="K36" s="111"/>
      <c r="M36" s="107" t="s">
        <v>184</v>
      </c>
      <c r="N36" s="107">
        <v>3</v>
      </c>
      <c r="O36" s="109">
        <v>100</v>
      </c>
      <c r="P36" s="107">
        <v>0</v>
      </c>
      <c r="Q36" s="107">
        <v>495</v>
      </c>
      <c r="R36" s="107">
        <v>0</v>
      </c>
      <c r="S36" s="107">
        <v>0</v>
      </c>
      <c r="T36" s="107">
        <v>132</v>
      </c>
      <c r="U36" s="107">
        <v>0</v>
      </c>
      <c r="V36" s="107">
        <v>0</v>
      </c>
      <c r="W36" s="107">
        <v>0</v>
      </c>
      <c r="X36" s="104" t="s">
        <v>155</v>
      </c>
      <c r="Y36" s="104" t="s">
        <v>163</v>
      </c>
      <c r="Z36" s="104"/>
      <c r="AA36" s="104"/>
    </row>
    <row r="37" spans="1:27" ht="15" thickBot="1" x14ac:dyDescent="0.35">
      <c r="A37" s="113"/>
      <c r="B37" s="96" t="s">
        <v>200</v>
      </c>
      <c r="C37" s="96" cm="1">
        <f t="array" ref="C37">_FV(_xldudf_EVEONLINE_INVENTORYSEARCH(B37,1),"volume",TRUE)/100</f>
        <v>0.02</v>
      </c>
      <c r="D37" s="97" cm="1">
        <f t="array" ref="D37">IFERROR(0.18*_FV(_xldudf_EVEONLINE_INVENTORYSEARCH(B37,1),"Adjusted Price",TRUE)+_FV(_xldudf_EVEONLINE_INVENTORYSEARCH(B37,1),"Average Price",TRUE),"-")</f>
        <v>622.0635775680596</v>
      </c>
      <c r="E37" s="114">
        <f>IFERROR(VLOOKUP(ROUND(_xlfn.PERCENTRANK.INC(Asteroids[Est. Price],D37,1)/3,1),Tableau2[#All],2,0),"NV")</f>
        <v>1</v>
      </c>
      <c r="G37" s="96" t="s">
        <v>131</v>
      </c>
      <c r="H37" s="96" t="s">
        <v>10</v>
      </c>
      <c r="I37" s="97" cm="1">
        <f t="array" ref="I37">IFERROR(0.18*_FV(_xldudf_EVEONLINE_INVENTORYSEARCH(G37,1),"Adjusted Price",TRUE)+_FV(_xldudf_EVEONLINE_INVENTORYSEARCH(G37,1),"Average Price",TRUE),"-")</f>
        <v>722.20293623215821</v>
      </c>
      <c r="J37" s="111">
        <f>IFERROR(VLOOKUP(ROUND(_xlfn.PERCENTRANK.INC(I$4:I$63,I37,1)/3,1),Tableau2[#All],2,0),"NV")</f>
        <v>1</v>
      </c>
      <c r="K37" s="111"/>
      <c r="M37" s="107" t="s">
        <v>166</v>
      </c>
      <c r="N37" s="107">
        <v>16</v>
      </c>
      <c r="O37" s="109">
        <v>100</v>
      </c>
      <c r="P37" s="107">
        <v>52800</v>
      </c>
      <c r="Q37" s="107">
        <v>0</v>
      </c>
      <c r="R37" s="107">
        <v>0</v>
      </c>
      <c r="S37" s="107">
        <v>1100</v>
      </c>
      <c r="T37" s="107">
        <v>176</v>
      </c>
      <c r="U37" s="107">
        <v>88</v>
      </c>
      <c r="V37" s="107">
        <v>44</v>
      </c>
      <c r="W37" s="107">
        <v>0</v>
      </c>
      <c r="X37" s="104" t="s">
        <v>165</v>
      </c>
      <c r="Y37" s="104" t="s">
        <v>164</v>
      </c>
      <c r="Z37" s="104" t="s">
        <v>163</v>
      </c>
      <c r="AA37" s="104" t="s">
        <v>158</v>
      </c>
    </row>
    <row r="38" spans="1:27" ht="15" thickBot="1" x14ac:dyDescent="0.35">
      <c r="A38" s="113"/>
      <c r="B38" s="96" t="s">
        <v>213</v>
      </c>
      <c r="C38" s="115" cm="1">
        <f t="array" ref="C38">_FV(_xldudf_EVEONLINE_INVENTORYSEARCH(B38,1),"volume",TRUE)/100</f>
        <v>3.0000000000000001E-3</v>
      </c>
      <c r="D38" s="97" cm="1">
        <f t="array" ref="D38">IFERROR(0.18*_FV(_xldudf_EVEONLINE_INVENTORYSEARCH(B38,1),"Adjusted Price",TRUE)+_FV(_xldudf_EVEONLINE_INVENTORYSEARCH(B38,1),"Average Price",TRUE),"-")</f>
        <v>28.997104393168655</v>
      </c>
      <c r="E38" s="114">
        <f>IFERROR(VLOOKUP(ROUND(_xlfn.PERCENTRANK.INC(Asteroids[Est. Price],D38,1)/3,1),Tableau2[#All],2,0),"NV")</f>
        <v>0</v>
      </c>
      <c r="G38" s="96" t="s">
        <v>4</v>
      </c>
      <c r="H38" s="96" t="s">
        <v>11</v>
      </c>
      <c r="I38" s="97" cm="1">
        <f t="array" ref="I38">IFERROR(0.18*_FV(_xldudf_EVEONLINE_INVENTORYSEARCH(G38,1),"Adjusted Price",TRUE)+_FV(_xldudf_EVEONLINE_INVENTORYSEARCH(G38,1),"Average Price",TRUE),"-")</f>
        <v>249.96508112300413</v>
      </c>
      <c r="J38" s="111">
        <f>IFERROR(VLOOKUP(ROUND(_xlfn.PERCENTRANK.INC(I$4:I$63,I38,1)/3,1),Tableau2[#All],2,0),"NV")</f>
        <v>0</v>
      </c>
      <c r="K38" s="111"/>
      <c r="M38" s="104" t="s">
        <v>181</v>
      </c>
      <c r="N38" s="104">
        <v>5</v>
      </c>
      <c r="O38" s="106">
        <v>100</v>
      </c>
      <c r="P38" s="104">
        <v>0</v>
      </c>
      <c r="Q38" s="104">
        <v>2000</v>
      </c>
      <c r="R38" s="104">
        <v>1500</v>
      </c>
      <c r="S38" s="104">
        <v>800</v>
      </c>
      <c r="T38" s="104">
        <v>0</v>
      </c>
      <c r="U38" s="104">
        <v>0</v>
      </c>
      <c r="V38" s="104">
        <v>0</v>
      </c>
      <c r="W38" s="104">
        <v>0</v>
      </c>
      <c r="X38" s="104" t="s">
        <v>155</v>
      </c>
      <c r="Y38" s="104" t="s">
        <v>154</v>
      </c>
      <c r="Z38" s="104" t="s">
        <v>164</v>
      </c>
      <c r="AA38" s="104"/>
    </row>
    <row r="39" spans="1:27" ht="15" thickBot="1" x14ac:dyDescent="0.35">
      <c r="A39" s="113"/>
      <c r="B39" s="96" t="s">
        <v>191</v>
      </c>
      <c r="C39" s="115" cm="1">
        <f t="array" ref="C39">_FV(_xldudf_EVEONLINE_INVENTORYSEARCH(B39,1),"volume",TRUE)/100</f>
        <v>0.03</v>
      </c>
      <c r="D39" s="97" cm="1">
        <f t="array" ref="D39">IFERROR(0.18*_FV(_xldudf_EVEONLINE_INVENTORYSEARCH(B39,1),"Adjusted Price",TRUE)+_FV(_xldudf_EVEONLINE_INVENTORYSEARCH(B39,1),"Average Price",TRUE),"-")</f>
        <v>1737.7777538343623</v>
      </c>
      <c r="E39" s="114">
        <f>IFERROR(VLOOKUP(ROUND(_xlfn.PERCENTRANK.INC(Asteroids[Est. Price],D39,1)/3,1),Tableau2[#All],2,0),"NV")</f>
        <v>2</v>
      </c>
      <c r="G39" s="96" t="s">
        <v>211</v>
      </c>
      <c r="H39" s="96" t="s">
        <v>11</v>
      </c>
      <c r="I39" s="97" cm="1">
        <f t="array" ref="I39">IFERROR(0.18*_FV(_xldudf_EVEONLINE_INVENTORYSEARCH(G39,1),"Adjusted Price",TRUE)+_FV(_xldudf_EVEONLINE_INVENTORYSEARCH(G39,1),"Average Price",TRUE),"-")</f>
        <v>45.171569702197957</v>
      </c>
      <c r="J39" s="111">
        <f>IFERROR(VLOOKUP(ROUND(_xlfn.PERCENTRANK.INC(I$4:I$63,I39,1)/3,1),Tableau2[#All],2,0),"NV")</f>
        <v>0</v>
      </c>
      <c r="K39" s="111"/>
      <c r="M39" s="107" t="s">
        <v>212</v>
      </c>
      <c r="N39" s="107">
        <v>0.6</v>
      </c>
      <c r="O39" s="109">
        <v>100</v>
      </c>
      <c r="P39" s="107">
        <v>0</v>
      </c>
      <c r="Q39" s="107">
        <v>99</v>
      </c>
      <c r="R39" s="107">
        <v>0</v>
      </c>
      <c r="S39" s="107">
        <v>83</v>
      </c>
      <c r="T39" s="107">
        <v>0</v>
      </c>
      <c r="U39" s="107">
        <v>0</v>
      </c>
      <c r="V39" s="107">
        <v>0</v>
      </c>
      <c r="W39" s="107">
        <v>0</v>
      </c>
      <c r="X39" s="104" t="s">
        <v>155</v>
      </c>
      <c r="Y39" s="104" t="s">
        <v>164</v>
      </c>
      <c r="Z39" s="104"/>
      <c r="AA39" s="104"/>
    </row>
    <row r="40" spans="1:27" ht="15" thickBot="1" x14ac:dyDescent="0.35">
      <c r="A40" s="113"/>
      <c r="B40" s="96" t="s">
        <v>209</v>
      </c>
      <c r="C40" s="115" cm="1">
        <f t="array" ref="C40">_FV(_xldudf_EVEONLINE_INVENTORYSEARCH(B40,1),"volume",TRUE)/100</f>
        <v>3.4999999999999996E-3</v>
      </c>
      <c r="D40" s="97" cm="1">
        <f t="array" ref="D40">IFERROR(0.18*_FV(_xldudf_EVEONLINE_INVENTORYSEARCH(B40,1),"Adjusted Price",TRUE)+_FV(_xldudf_EVEONLINE_INVENTORYSEARCH(B40,1),"Average Price",TRUE),"-")</f>
        <v>36.994197145454706</v>
      </c>
      <c r="E40" s="114">
        <f>IFERROR(VLOOKUP(ROUND(_xlfn.PERCENTRANK.INC(Asteroids[Est. Price],D40,1)/3,1),Tableau2[#All],2,0),"NV")</f>
        <v>1</v>
      </c>
      <c r="G40" s="96" t="s">
        <v>208</v>
      </c>
      <c r="H40" s="96" t="s">
        <v>11</v>
      </c>
      <c r="I40" s="97" cm="1">
        <f t="array" ref="I40">IFERROR(0.18*_FV(_xldudf_EVEONLINE_INVENTORYSEARCH(G40,1),"Adjusted Price",TRUE)+_FV(_xldudf_EVEONLINE_INVENTORYSEARCH(G40,1),"Average Price",TRUE),"-")</f>
        <v>369.83447608791033</v>
      </c>
      <c r="J40" s="111">
        <f>IFERROR(VLOOKUP(ROUND(_xlfn.PERCENTRANK.INC(I$4:I$63,I40,1)/3,1),Tableau2[#All],2,0),"NV")</f>
        <v>1</v>
      </c>
      <c r="K40" s="111"/>
      <c r="M40" s="107" t="s">
        <v>188</v>
      </c>
      <c r="N40" s="107">
        <v>3</v>
      </c>
      <c r="O40" s="109">
        <v>100</v>
      </c>
      <c r="P40" s="107">
        <v>0</v>
      </c>
      <c r="Q40" s="107">
        <v>450</v>
      </c>
      <c r="R40" s="107">
        <v>0</v>
      </c>
      <c r="S40" s="107">
        <v>0</v>
      </c>
      <c r="T40" s="107">
        <v>120</v>
      </c>
      <c r="U40" s="107">
        <v>0</v>
      </c>
      <c r="V40" s="107">
        <v>0</v>
      </c>
      <c r="W40" s="107">
        <v>0</v>
      </c>
      <c r="X40" s="104" t="s">
        <v>155</v>
      </c>
      <c r="Y40" s="104" t="s">
        <v>163</v>
      </c>
      <c r="Z40" s="104"/>
      <c r="AA40" s="104"/>
    </row>
    <row r="41" spans="1:27" ht="15" thickBot="1" x14ac:dyDescent="0.35">
      <c r="A41" s="113"/>
      <c r="B41" s="117" t="s">
        <v>206</v>
      </c>
      <c r="C41" s="115" cm="1">
        <f t="array" ref="C41">_FV(_xldudf_EVEONLINE_INVENTORYSEARCH(B41,1),"volume",TRUE)/100</f>
        <v>1.5E-3</v>
      </c>
      <c r="D41" s="97" cm="1">
        <f t="array" ref="D41">IFERROR(0.18*_FV(_xldudf_EVEONLINE_INVENTORYSEARCH(B41,1),"Adjusted Price",TRUE)+_FV(_xldudf_EVEONLINE_INVENTORYSEARCH(B41,1),"Average Price",TRUE),"-")</f>
        <v>14.420177523688368</v>
      </c>
      <c r="E41" s="114">
        <f>IFERROR(VLOOKUP(ROUND(_xlfn.PERCENTRANK.INC(Asteroids[Est. Price],D41,1)/3,1),Tableau2[#All],2,0),"NV")</f>
        <v>0</v>
      </c>
      <c r="G41" s="96" t="s">
        <v>205</v>
      </c>
      <c r="H41" s="96" t="s">
        <v>11</v>
      </c>
      <c r="I41" s="97" cm="1">
        <f t="array" ref="I41">IFERROR(0.18*_FV(_xldudf_EVEONLINE_INVENTORYSEARCH(G41,1),"Adjusted Price",TRUE)+_FV(_xldudf_EVEONLINE_INVENTORYSEARCH(G41,1),"Average Price",TRUE),"-")</f>
        <v>867.30915065020542</v>
      </c>
      <c r="J41" s="111">
        <f>IFERROR(VLOOKUP(ROUND(_xlfn.PERCENTRANK.INC(I$4:I$63,I41,1)/3,1),Tableau2[#All],2,0),"NV")</f>
        <v>1</v>
      </c>
      <c r="K41" s="111"/>
      <c r="M41" s="104" t="s">
        <v>195</v>
      </c>
      <c r="N41" s="104">
        <v>3</v>
      </c>
      <c r="O41" s="106">
        <v>100</v>
      </c>
      <c r="P41" s="104">
        <v>0</v>
      </c>
      <c r="Q41" s="104">
        <v>0</v>
      </c>
      <c r="R41" s="104">
        <v>0</v>
      </c>
      <c r="S41" s="104">
        <v>240</v>
      </c>
      <c r="T41" s="104">
        <v>90</v>
      </c>
      <c r="U41" s="104">
        <v>0</v>
      </c>
      <c r="V41" s="104">
        <v>0</v>
      </c>
      <c r="W41" s="104">
        <v>0</v>
      </c>
      <c r="X41" s="104" t="s">
        <v>164</v>
      </c>
      <c r="Y41" s="104" t="s">
        <v>163</v>
      </c>
      <c r="Z41" s="104"/>
      <c r="AA41" s="104"/>
    </row>
    <row r="42" spans="1:27" ht="15" thickBot="1" x14ac:dyDescent="0.35">
      <c r="A42" s="113"/>
      <c r="B42" s="96" t="s">
        <v>170</v>
      </c>
      <c r="C42" s="115" cm="1">
        <f t="array" ref="C42">_FV(_xldudf_EVEONLINE_INVENTORYSEARCH(B42,1),"volume",TRUE)/100</f>
        <v>0.16</v>
      </c>
      <c r="D42" s="97" cm="1">
        <f t="array" ref="D42">IFERROR(0.18*_FV(_xldudf_EVEONLINE_INVENTORYSEARCH(B42,1),"Adjusted Price",TRUE)+_FV(_xldudf_EVEONLINE_INVENTORYSEARCH(B42,1),"Average Price",TRUE),"-")</f>
        <v>7421.6377484068598</v>
      </c>
      <c r="E42" s="114">
        <f>IFERROR(VLOOKUP(ROUND(_xlfn.PERCENTRANK.INC(Asteroids[Est. Price],D42,1)/3,1),Tableau2[#All],2,0),"NV")</f>
        <v>3</v>
      </c>
      <c r="G42" s="96" t="s">
        <v>203</v>
      </c>
      <c r="H42" s="96" t="s">
        <v>11</v>
      </c>
      <c r="I42" s="97" cm="1">
        <f t="array" ref="I42">IFERROR(0.18*_FV(_xldudf_EVEONLINE_INVENTORYSEARCH(G42,1),"Adjusted Price",TRUE)+_FV(_xldudf_EVEONLINE_INVENTORYSEARCH(G42,1),"Average Price",TRUE),"-")</f>
        <v>796.15737082720591</v>
      </c>
      <c r="J42" s="111">
        <f>IFERROR(VLOOKUP(ROUND(_xlfn.PERCENTRANK.INC(I$4:I$63,I42,1)/3,1),Tableau2[#All],2,0),"NV")</f>
        <v>1</v>
      </c>
      <c r="K42" s="111"/>
      <c r="M42" s="104" t="s">
        <v>180</v>
      </c>
      <c r="N42" s="104">
        <v>5</v>
      </c>
      <c r="O42" s="106">
        <v>100</v>
      </c>
      <c r="P42" s="104">
        <v>0</v>
      </c>
      <c r="Q42" s="104">
        <v>2100</v>
      </c>
      <c r="R42" s="104">
        <v>1575</v>
      </c>
      <c r="S42" s="104">
        <v>840</v>
      </c>
      <c r="T42" s="104">
        <v>0</v>
      </c>
      <c r="U42" s="104">
        <v>0</v>
      </c>
      <c r="V42" s="104">
        <v>0</v>
      </c>
      <c r="W42" s="104">
        <v>0</v>
      </c>
      <c r="X42" s="104" t="s">
        <v>155</v>
      </c>
      <c r="Y42" s="104" t="s">
        <v>154</v>
      </c>
      <c r="Z42" s="104" t="s">
        <v>164</v>
      </c>
      <c r="AA42" s="104"/>
    </row>
    <row r="43" spans="1:27" ht="15" thickBot="1" x14ac:dyDescent="0.35">
      <c r="A43" s="113"/>
      <c r="B43" s="96" t="s">
        <v>201</v>
      </c>
      <c r="C43" s="96" cm="1">
        <f t="array" ref="C43">_FV(_xldudf_EVEONLINE_INVENTORYSEARCH(B43,1),"volume",TRUE)/100</f>
        <v>6.0000000000000001E-3</v>
      </c>
      <c r="D43" s="97" cm="1">
        <f t="array" ref="D43">IFERROR(0.18*_FV(_xldudf_EVEONLINE_INVENTORYSEARCH(B43,1),"Adjusted Price",TRUE)+_FV(_xldudf_EVEONLINE_INVENTORYSEARCH(B43,1),"Average Price",TRUE),"-")</f>
        <v>240.41318023728033</v>
      </c>
      <c r="E43" s="114">
        <f>IFERROR(VLOOKUP(ROUND(_xlfn.PERCENTRANK.INC(Asteroids[Est. Price],D43,1)/3,1),Tableau2[#All],2,0),"NV")</f>
        <v>1</v>
      </c>
      <c r="G43" s="96" t="s">
        <v>137</v>
      </c>
      <c r="H43" s="96" t="s">
        <v>14</v>
      </c>
      <c r="I43" s="97" cm="1">
        <f t="array" ref="I43">IFERROR(0.18*_FV(_xldudf_EVEONLINE_INVENTORYSEARCH(G43,1),"Adjusted Price",TRUE)+_FV(_xldudf_EVEONLINE_INVENTORYSEARCH(G43,1),"Average Price",TRUE),"-")</f>
        <v>274.42257419530335</v>
      </c>
      <c r="J43" s="111">
        <f>IFERROR(VLOOKUP(ROUND(_xlfn.PERCENTRANK.INC(I$4:I$63,I43,1)/3,1),Tableau2[#All],2,0),"NV")</f>
        <v>0</v>
      </c>
      <c r="K43" s="111"/>
      <c r="M43" s="107" t="s">
        <v>202</v>
      </c>
      <c r="N43" s="107">
        <v>2</v>
      </c>
      <c r="O43" s="109">
        <v>100</v>
      </c>
      <c r="P43" s="107">
        <v>0</v>
      </c>
      <c r="Q43" s="107">
        <v>0</v>
      </c>
      <c r="R43" s="107">
        <v>150</v>
      </c>
      <c r="S43" s="107">
        <v>0</v>
      </c>
      <c r="T43" s="107">
        <v>50</v>
      </c>
      <c r="U43" s="107">
        <v>0</v>
      </c>
      <c r="V43" s="107">
        <v>0</v>
      </c>
      <c r="W43" s="107">
        <v>0</v>
      </c>
      <c r="X43" s="104" t="s">
        <v>154</v>
      </c>
      <c r="Y43" s="104" t="s">
        <v>163</v>
      </c>
      <c r="Z43" s="104"/>
      <c r="AA43" s="104"/>
    </row>
    <row r="44" spans="1:27" ht="15" thickBot="1" x14ac:dyDescent="0.35">
      <c r="A44" s="113"/>
      <c r="B44" s="96" t="s">
        <v>199</v>
      </c>
      <c r="C44" s="96" cm="1">
        <f t="array" ref="C44">_FV(_xldudf_EVEONLINE_INVENTORYSEARCH(B44,1),"volume",TRUE)/100</f>
        <v>3.0000000000000001E-3</v>
      </c>
      <c r="D44" s="97" cm="1">
        <f t="array" ref="D44">IFERROR(0.18*_FV(_xldudf_EVEONLINE_INVENTORYSEARCH(B44,1),"Adjusted Price",TRUE)+_FV(_xldudf_EVEONLINE_INVENTORYSEARCH(B44,1),"Average Price",TRUE),"-")</f>
        <v>24.761842450689795</v>
      </c>
      <c r="E44" s="114">
        <f>IFERROR(VLOOKUP(ROUND(_xlfn.PERCENTRANK.INC(Asteroids[Est. Price],D44,1)/3,1),Tableau2[#All],2,0),"NV")</f>
        <v>0</v>
      </c>
      <c r="G44" s="96" t="s">
        <v>198</v>
      </c>
      <c r="H44" s="96" t="s">
        <v>10</v>
      </c>
      <c r="I44" s="97" cm="1">
        <f t="array" ref="I44">IFERROR(0.18*_FV(_xldudf_EVEONLINE_INVENTORYSEARCH(G44,1),"Adjusted Price",TRUE)+_FV(_xldudf_EVEONLINE_INVENTORYSEARCH(G44,1),"Average Price",TRUE),"-")</f>
        <v>683.01911625444461</v>
      </c>
      <c r="J44" s="111">
        <f>IFERROR(VLOOKUP(ROUND(_xlfn.PERCENTRANK.INC(I$4:I$63,I44,1)/3,1),Tableau2[#All],2,0),"NV")</f>
        <v>1</v>
      </c>
      <c r="K44" s="111"/>
      <c r="M44" s="104" t="s">
        <v>210</v>
      </c>
      <c r="N44" s="104">
        <v>1.2</v>
      </c>
      <c r="O44" s="106">
        <v>100</v>
      </c>
      <c r="P44" s="104">
        <v>0</v>
      </c>
      <c r="Q44" s="104">
        <v>0</v>
      </c>
      <c r="R44" s="104">
        <v>60</v>
      </c>
      <c r="S44" s="104">
        <v>120</v>
      </c>
      <c r="T44" s="104">
        <v>0</v>
      </c>
      <c r="U44" s="104">
        <v>0</v>
      </c>
      <c r="V44" s="104">
        <v>0</v>
      </c>
      <c r="W44" s="104">
        <v>0</v>
      </c>
      <c r="X44" s="104" t="s">
        <v>164</v>
      </c>
      <c r="Y44" s="104" t="s">
        <v>154</v>
      </c>
      <c r="Z44" s="104"/>
      <c r="AA44" s="104"/>
    </row>
    <row r="45" spans="1:27" ht="15" thickBot="1" x14ac:dyDescent="0.35">
      <c r="A45" s="113"/>
      <c r="B45" s="96" t="s">
        <v>168</v>
      </c>
      <c r="C45" s="115" cm="1">
        <f t="array" ref="C45">_FV(_xldudf_EVEONLINE_INVENTORYSEARCH(B45,1),"volume",TRUE)/100</f>
        <v>0.16</v>
      </c>
      <c r="D45" s="97" cm="1">
        <f t="array" ref="D45">IFERROR(0.18*_FV(_xldudf_EVEONLINE_INVENTORYSEARCH(B45,1),"Adjusted Price",TRUE)+_FV(_xldudf_EVEONLINE_INVENTORYSEARCH(B45,1),"Average Price",TRUE),"-")</f>
        <v>9398.2562750863617</v>
      </c>
      <c r="E45" s="114">
        <f>IFERROR(VLOOKUP(ROUND(_xlfn.PERCENTRANK.INC(Asteroids[Est. Price],D45,1)/3,1),Tableau2[#All],2,0),"NV")</f>
        <v>3</v>
      </c>
      <c r="G45" s="96" t="s">
        <v>196</v>
      </c>
      <c r="H45" s="96" t="s">
        <v>10</v>
      </c>
      <c r="I45" s="97" cm="1">
        <f t="array" ref="I45">IFERROR(0.18*_FV(_xldudf_EVEONLINE_INVENTORYSEARCH(G45,1),"Adjusted Price",TRUE)+_FV(_xldudf_EVEONLINE_INVENTORYSEARCH(G45,1),"Average Price",TRUE),"-")</f>
        <v>74.369135608792732</v>
      </c>
      <c r="J45" s="111">
        <f>IFERROR(VLOOKUP(ROUND(_xlfn.PERCENTRANK.INC(I$4:I$63,I45,1)/3,1),Tableau2[#All],2,0),"NV")</f>
        <v>0</v>
      </c>
      <c r="K45" s="111"/>
      <c r="M45" s="104" t="s">
        <v>207</v>
      </c>
      <c r="N45" s="104">
        <v>1.2</v>
      </c>
      <c r="O45" s="106">
        <v>100</v>
      </c>
      <c r="P45" s="104">
        <v>0</v>
      </c>
      <c r="Q45" s="104">
        <v>0</v>
      </c>
      <c r="R45" s="104">
        <v>63</v>
      </c>
      <c r="S45" s="104">
        <v>126</v>
      </c>
      <c r="T45" s="104">
        <v>0</v>
      </c>
      <c r="U45" s="104">
        <v>0</v>
      </c>
      <c r="V45" s="104">
        <v>0</v>
      </c>
      <c r="W45" s="104">
        <v>0</v>
      </c>
      <c r="X45" s="104" t="s">
        <v>164</v>
      </c>
      <c r="Y45" s="104" t="s">
        <v>154</v>
      </c>
      <c r="Z45" s="104"/>
      <c r="AA45" s="104"/>
    </row>
    <row r="46" spans="1:27" ht="15" thickBot="1" x14ac:dyDescent="0.35">
      <c r="A46" s="113"/>
      <c r="B46" s="96" t="s">
        <v>161</v>
      </c>
      <c r="C46" s="115" cm="1">
        <f t="array" ref="C46">_FV(_xldudf_EVEONLINE_INVENTORYSEARCH(B46,1),"volume",TRUE)/100</f>
        <v>0.16</v>
      </c>
      <c r="D46" s="97" cm="1">
        <f t="array" ref="D46">IFERROR(0.18*_FV(_xldudf_EVEONLINE_INVENTORYSEARCH(B46,1),"Adjusted Price",TRUE)+_FV(_xldudf_EVEONLINE_INVENTORYSEARCH(B46,1),"Average Price",TRUE),"-")</f>
        <v>2815.1619728981782</v>
      </c>
      <c r="E46" s="114">
        <f>IFERROR(VLOOKUP(ROUND(_xlfn.PERCENTRANK.INC(Asteroids[Est. Price],D46,1)/3,1),Tableau2[#All],2,0),"NV")</f>
        <v>2</v>
      </c>
      <c r="G46" s="96" t="s">
        <v>194</v>
      </c>
      <c r="H46" s="96" t="s">
        <v>10</v>
      </c>
      <c r="I46" s="97" cm="1">
        <f t="array" ref="I46">IFERROR(0.18*_FV(_xldudf_EVEONLINE_INVENTORYSEARCH(G46,1),"Adjusted Price",TRUE)+_FV(_xldudf_EVEONLINE_INVENTORYSEARCH(G46,1),"Average Price",TRUE),"-")</f>
        <v>262.86804129117536</v>
      </c>
      <c r="J46" s="111">
        <f>IFERROR(VLOOKUP(ROUND(_xlfn.PERCENTRANK.INC(I$4:I$63,I46,1)/3,1),Tableau2[#All],2,0),"NV")</f>
        <v>0</v>
      </c>
      <c r="K46" s="111"/>
      <c r="M46" s="104" t="s">
        <v>151</v>
      </c>
      <c r="N46" s="104">
        <v>40</v>
      </c>
      <c r="O46" s="106">
        <v>100</v>
      </c>
      <c r="P46" s="104">
        <v>0</v>
      </c>
      <c r="Q46" s="104">
        <v>0</v>
      </c>
      <c r="R46" s="104">
        <v>0</v>
      </c>
      <c r="S46" s="104">
        <v>0</v>
      </c>
      <c r="T46" s="104">
        <v>0</v>
      </c>
      <c r="U46" s="104">
        <v>0</v>
      </c>
      <c r="V46" s="104">
        <v>0</v>
      </c>
      <c r="W46" s="104">
        <v>147</v>
      </c>
      <c r="X46" s="104" t="s">
        <v>149</v>
      </c>
      <c r="Y46" s="104"/>
      <c r="Z46" s="104"/>
      <c r="AA46" s="104"/>
    </row>
    <row r="47" spans="1:27" ht="15" thickBot="1" x14ac:dyDescent="0.35">
      <c r="A47" s="113"/>
      <c r="B47" s="115" t="s">
        <v>193</v>
      </c>
      <c r="C47" s="115" cm="1">
        <f t="array" ref="C47">_FV(_xldudf_EVEONLINE_INVENTORYSEARCH(B47,1),"volume",TRUE)/100</f>
        <v>1E-3</v>
      </c>
      <c r="D47" s="116" cm="1">
        <f t="array" ref="D47">IFERROR(0.18*_FV(_xldudf_EVEONLINE_INVENTORYSEARCH(B47,1),"Adjusted Price",TRUE)+_FV(_xldudf_EVEONLINE_INVENTORYSEARCH(B47,1),"Average Price",TRUE),"-")</f>
        <v>11.440359543437411</v>
      </c>
      <c r="E47" s="114">
        <f>IFERROR(VLOOKUP(ROUND(_xlfn.PERCENTRANK.INC(Asteroids[Est. Price],D47,1)/3,1),Tableau2[#All],2,0),"NV")</f>
        <v>0</v>
      </c>
      <c r="G47" s="96" t="s">
        <v>192</v>
      </c>
      <c r="H47" s="96" t="s">
        <v>10</v>
      </c>
      <c r="I47" s="97" cm="1">
        <f t="array" ref="I47">IFERROR(0.18*_FV(_xldudf_EVEONLINE_INVENTORYSEARCH(G47,1),"Adjusted Price",TRUE)+_FV(_xldudf_EVEONLINE_INVENTORYSEARCH(G47,1),"Average Price",TRUE),"-")</f>
        <v>381.30965176869643</v>
      </c>
      <c r="J47" s="111">
        <f>IFERROR(VLOOKUP(ROUND(_xlfn.PERCENTRANK.INC(I$4:I$63,I47,1)/3,1),Tableau2[#All],2,0),"NV")</f>
        <v>1</v>
      </c>
      <c r="K47" s="111"/>
      <c r="M47" s="104" t="s">
        <v>221</v>
      </c>
      <c r="N47" s="104">
        <v>0.15</v>
      </c>
      <c r="O47" s="106">
        <v>100</v>
      </c>
      <c r="P47" s="104">
        <v>165</v>
      </c>
      <c r="Q47" s="108">
        <v>99</v>
      </c>
      <c r="R47" s="104">
        <v>0</v>
      </c>
      <c r="S47" s="104">
        <v>0</v>
      </c>
      <c r="T47" s="104">
        <v>0</v>
      </c>
      <c r="U47" s="104">
        <v>0</v>
      </c>
      <c r="V47" s="104">
        <v>0</v>
      </c>
      <c r="W47" s="104">
        <v>0</v>
      </c>
      <c r="X47" s="104" t="s">
        <v>165</v>
      </c>
      <c r="Y47" s="104" t="s">
        <v>155</v>
      </c>
      <c r="Z47" s="104"/>
      <c r="AA47" s="104"/>
    </row>
    <row r="48" spans="1:27" ht="15" thickBot="1" x14ac:dyDescent="0.35">
      <c r="A48" s="113"/>
      <c r="B48" s="96" t="s">
        <v>190</v>
      </c>
      <c r="C48" s="96" cm="1">
        <f t="array" ref="C48">_FV(_xldudf_EVEONLINE_INVENTORYSEARCH(B48,1),"volume",TRUE)/100</f>
        <v>3.0000000000000001E-3</v>
      </c>
      <c r="D48" s="97" cm="1">
        <f t="array" ref="D48">IFERROR(0.18*_FV(_xldudf_EVEONLINE_INVENTORYSEARCH(B48,1),"Adjusted Price",TRUE)+_FV(_xldudf_EVEONLINE_INVENTORYSEARCH(B48,1),"Average Price",TRUE),"-")</f>
        <v>26.488757707475578</v>
      </c>
      <c r="E48" s="114">
        <f>IFERROR(VLOOKUP(ROUND(_xlfn.PERCENTRANK.INC(Asteroids[Est. Price],D48,1)/3,1),Tableau2[#All],2,0),"NV")</f>
        <v>0</v>
      </c>
      <c r="G48" s="96" t="s">
        <v>189</v>
      </c>
      <c r="H48" s="96" t="s">
        <v>116</v>
      </c>
      <c r="I48" s="97" cm="1">
        <f t="array" ref="I48">IFERROR(0.18*_FV(_xldudf_EVEONLINE_INVENTORYSEARCH(G48,1),"Adjusted Price",TRUE)+_FV(_xldudf_EVEONLINE_INVENTORYSEARCH(G48,1),"Average Price",TRUE),"-")</f>
        <v>2275.813568313034</v>
      </c>
      <c r="J48" s="111">
        <f>IFERROR(VLOOKUP(ROUND(_xlfn.PERCENTRANK.INC(I$4:I$63,I48,1)/3,1),Tableau2[#All],2,0),"NV")</f>
        <v>2</v>
      </c>
      <c r="K48" s="111"/>
      <c r="M48" s="104" t="s">
        <v>152</v>
      </c>
      <c r="N48" s="104">
        <v>40</v>
      </c>
      <c r="O48" s="106">
        <v>100</v>
      </c>
      <c r="P48" s="104">
        <v>0</v>
      </c>
      <c r="Q48" s="104">
        <v>0</v>
      </c>
      <c r="R48" s="104">
        <v>0</v>
      </c>
      <c r="S48" s="104">
        <v>0</v>
      </c>
      <c r="T48" s="104">
        <v>0</v>
      </c>
      <c r="U48" s="104">
        <v>0</v>
      </c>
      <c r="V48" s="104">
        <v>0</v>
      </c>
      <c r="W48" s="104">
        <v>140</v>
      </c>
      <c r="X48" s="104" t="s">
        <v>149</v>
      </c>
      <c r="Y48" s="104"/>
      <c r="Z48" s="104"/>
      <c r="AA48" s="104"/>
    </row>
    <row r="49" spans="1:27" ht="15" thickBot="1" x14ac:dyDescent="0.35">
      <c r="A49" s="113"/>
      <c r="B49" s="96" t="s">
        <v>150</v>
      </c>
      <c r="C49" s="115" cm="1">
        <f t="array" ref="C49">_FV(_xldudf_EVEONLINE_INVENTORYSEARCH(B49,1),"volume",TRUE)/100</f>
        <v>0.4</v>
      </c>
      <c r="D49" s="97" cm="1">
        <f t="array" ref="D49">IFERROR(0.18*_FV(_xldudf_EVEONLINE_INVENTORYSEARCH(B49,1),"Adjusted Price",TRUE)+_FV(_xldudf_EVEONLINE_INVENTORYSEARCH(B49,1),"Average Price",TRUE),"-")</f>
        <v>37122.966937698169</v>
      </c>
      <c r="E49" s="114">
        <f>IFERROR(VLOOKUP(ROUND(_xlfn.PERCENTRANK.INC(Asteroids[Est. Price],D49,1)/3,1),Tableau2[#All],2,0),"NV")</f>
        <v>3</v>
      </c>
      <c r="G49" s="96" t="s">
        <v>187</v>
      </c>
      <c r="H49" s="96" t="s">
        <v>116</v>
      </c>
      <c r="I49" s="97" cm="1">
        <f t="array" ref="I49">IFERROR(0.18*_FV(_xldudf_EVEONLINE_INVENTORYSEARCH(G49,1),"Adjusted Price",TRUE)+_FV(_xldudf_EVEONLINE_INVENTORYSEARCH(G49,1),"Average Price",TRUE),"-")</f>
        <v>24886.163501085997</v>
      </c>
      <c r="J49" s="111">
        <f>IFERROR(VLOOKUP(ROUND(_xlfn.PERCENTRANK.INC(I$4:I$63,I49,1)/3,1),Tableau2[#All],2,0),"NV")</f>
        <v>3</v>
      </c>
      <c r="K49" s="111"/>
      <c r="M49" s="104" t="s">
        <v>159</v>
      </c>
      <c r="N49" s="104">
        <v>16</v>
      </c>
      <c r="O49" s="106">
        <v>100</v>
      </c>
      <c r="P49" s="104">
        <v>0</v>
      </c>
      <c r="Q49" s="104">
        <v>3520</v>
      </c>
      <c r="R49" s="104">
        <v>1320</v>
      </c>
      <c r="S49" s="104">
        <v>0</v>
      </c>
      <c r="T49" s="104">
        <v>0</v>
      </c>
      <c r="U49" s="108">
        <v>176</v>
      </c>
      <c r="V49" s="104">
        <v>0</v>
      </c>
      <c r="W49" s="104">
        <v>0</v>
      </c>
      <c r="X49" s="104" t="s">
        <v>155</v>
      </c>
      <c r="Y49" s="104" t="s">
        <v>154</v>
      </c>
      <c r="Z49" s="104" t="s">
        <v>158</v>
      </c>
      <c r="AA49" s="104"/>
    </row>
    <row r="50" spans="1:27" ht="15" thickBot="1" x14ac:dyDescent="0.35">
      <c r="A50" s="113"/>
      <c r="B50" s="96" t="s">
        <v>186</v>
      </c>
      <c r="C50" s="115" cm="1">
        <f t="array" ref="C50">_FV(_xldudf_EVEONLINE_INVENTORYSEARCH(B50,1),"volume",TRUE)/100</f>
        <v>0.03</v>
      </c>
      <c r="D50" s="97" cm="1">
        <f t="array" ref="D50">IFERROR(0.18*_FV(_xldudf_EVEONLINE_INVENTORYSEARCH(B50,1),"Adjusted Price",TRUE)+_FV(_xldudf_EVEONLINE_INVENTORYSEARCH(B50,1),"Average Price",TRUE),"-")</f>
        <v>1164.1782664056013</v>
      </c>
      <c r="E50" s="114">
        <f>IFERROR(VLOOKUP(ROUND(_xlfn.PERCENTRANK.INC(Asteroids[Est. Price],D50,1)/3,1),Tableau2[#All],2,0),"NV")</f>
        <v>1</v>
      </c>
      <c r="G50" s="96" t="s">
        <v>185</v>
      </c>
      <c r="H50" s="96" t="s">
        <v>116</v>
      </c>
      <c r="I50" s="97" cm="1">
        <f t="array" ref="I50">IFERROR(0.18*_FV(_xldudf_EVEONLINE_INVENTORYSEARCH(G50,1),"Adjusted Price",TRUE)+_FV(_xldudf_EVEONLINE_INVENTORYSEARCH(G50,1),"Average Price",TRUE),"-")</f>
        <v>1592.629718908775</v>
      </c>
      <c r="J50" s="111">
        <f>IFERROR(VLOOKUP(ROUND(_xlfn.PERCENTRANK.INC(I$4:I$63,I50,1)/3,1),Tableau2[#All],2,0),"NV")</f>
        <v>2</v>
      </c>
      <c r="K50" s="111"/>
      <c r="M50" s="107" t="s">
        <v>174</v>
      </c>
      <c r="N50" s="107">
        <v>8</v>
      </c>
      <c r="O50" s="109">
        <v>100</v>
      </c>
      <c r="P50" s="107">
        <v>0</v>
      </c>
      <c r="Q50" s="107">
        <v>0</v>
      </c>
      <c r="R50" s="107">
        <v>1496</v>
      </c>
      <c r="S50" s="107">
        <v>1320</v>
      </c>
      <c r="T50" s="107">
        <v>352</v>
      </c>
      <c r="U50" s="107">
        <v>0</v>
      </c>
      <c r="V50" s="107">
        <v>0</v>
      </c>
      <c r="W50" s="107">
        <v>0</v>
      </c>
      <c r="X50" s="104" t="s">
        <v>154</v>
      </c>
      <c r="Y50" s="104" t="s">
        <v>164</v>
      </c>
      <c r="Z50" s="104" t="s">
        <v>163</v>
      </c>
      <c r="AA50" s="104"/>
    </row>
    <row r="51" spans="1:27" ht="15" thickBot="1" x14ac:dyDescent="0.35">
      <c r="A51" s="113"/>
      <c r="B51" s="96" t="s">
        <v>183</v>
      </c>
      <c r="C51" s="115" cm="1">
        <f t="array" ref="C51">_FV(_xldudf_EVEONLINE_INVENTORYSEARCH(B51,1),"volume",TRUE)/100</f>
        <v>0.03</v>
      </c>
      <c r="D51" s="97" cm="1">
        <f t="array" ref="D51">IFERROR(0.18*_FV(_xldudf_EVEONLINE_INVENTORYSEARCH(B51,1),"Adjusted Price",TRUE)+_FV(_xldudf_EVEONLINE_INVENTORYSEARCH(B51,1),"Average Price",TRUE),"-")</f>
        <v>1712.7586364415806</v>
      </c>
      <c r="E51" s="114">
        <f>IFERROR(VLOOKUP(ROUND(_xlfn.PERCENTRANK.INC(Asteroids[Est. Price],D51,1)/3,1),Tableau2[#All],2,0),"NV")</f>
        <v>2</v>
      </c>
      <c r="G51" s="96" t="s">
        <v>182</v>
      </c>
      <c r="H51" s="96" t="s">
        <v>116</v>
      </c>
      <c r="I51" s="97" cm="1">
        <f t="array" ref="I51">IFERROR(0.18*_FV(_xldudf_EVEONLINE_INVENTORYSEARCH(G51,1),"Adjusted Price",TRUE)+_FV(_xldudf_EVEONLINE_INVENTORYSEARCH(G51,1),"Average Price",TRUE),"-")</f>
        <v>949.81358970550787</v>
      </c>
      <c r="J51" s="111">
        <f>IFERROR(VLOOKUP(ROUND(_xlfn.PERCENTRANK.INC(I$4:I$63,I51,1)/3,1),Tableau2[#All],2,0),"NV")</f>
        <v>2</v>
      </c>
      <c r="K51" s="111"/>
      <c r="M51" s="107" t="s">
        <v>214</v>
      </c>
      <c r="N51" s="107">
        <v>0.6</v>
      </c>
      <c r="O51" s="109">
        <v>100</v>
      </c>
      <c r="P51" s="107">
        <v>0</v>
      </c>
      <c r="Q51" s="107">
        <v>90</v>
      </c>
      <c r="R51" s="107">
        <v>0</v>
      </c>
      <c r="S51" s="107">
        <v>75</v>
      </c>
      <c r="T51" s="107">
        <v>0</v>
      </c>
      <c r="U51" s="107">
        <v>0</v>
      </c>
      <c r="V51" s="107">
        <v>0</v>
      </c>
      <c r="W51" s="107">
        <v>0</v>
      </c>
      <c r="X51" s="104" t="s">
        <v>155</v>
      </c>
      <c r="Y51" s="104" t="s">
        <v>164</v>
      </c>
      <c r="Z51" s="104"/>
      <c r="AA51" s="104"/>
    </row>
    <row r="52" spans="1:27" ht="15" thickBot="1" x14ac:dyDescent="0.35">
      <c r="A52" s="113"/>
      <c r="B52" s="113"/>
      <c r="G52" s="96" t="s">
        <v>90</v>
      </c>
      <c r="H52" s="96" t="s">
        <v>10</v>
      </c>
      <c r="I52" s="97" cm="1">
        <f t="array" ref="I52">IFERROR(0.18*_FV(_xldudf_EVEONLINE_INVENTORYSEARCH(G52,1),"Adjusted Price",TRUE)+_FV(_xldudf_EVEONLINE_INVENTORYSEARCH(G52,1),"Average Price",TRUE),"-")</f>
        <v>1587.72544354966</v>
      </c>
      <c r="J52" s="111">
        <f>IFERROR(VLOOKUP(ROUND(_xlfn.PERCENTRANK.INC(I$4:I$63,I52,1)/3,1),Tableau2[#All],2,0),"NV")</f>
        <v>2</v>
      </c>
      <c r="K52" s="111"/>
      <c r="M52" s="107" t="s">
        <v>176</v>
      </c>
      <c r="N52" s="107">
        <v>8</v>
      </c>
      <c r="O52" s="109">
        <v>100</v>
      </c>
      <c r="P52" s="107">
        <v>0</v>
      </c>
      <c r="Q52" s="107">
        <v>0</v>
      </c>
      <c r="R52" s="107">
        <v>1428</v>
      </c>
      <c r="S52" s="107">
        <v>1260</v>
      </c>
      <c r="T52" s="107">
        <v>336</v>
      </c>
      <c r="U52" s="107">
        <v>0</v>
      </c>
      <c r="V52" s="107">
        <v>0</v>
      </c>
      <c r="W52" s="107">
        <v>0</v>
      </c>
      <c r="X52" s="104" t="s">
        <v>154</v>
      </c>
      <c r="Y52" s="104" t="s">
        <v>164</v>
      </c>
      <c r="Z52" s="104" t="s">
        <v>163</v>
      </c>
      <c r="AA52" s="104"/>
    </row>
    <row r="53" spans="1:27" ht="15" thickBot="1" x14ac:dyDescent="0.35">
      <c r="A53" s="113"/>
      <c r="B53" s="113"/>
      <c r="G53" s="96" t="s">
        <v>91</v>
      </c>
      <c r="H53" s="96" t="s">
        <v>5</v>
      </c>
      <c r="I53" s="97" cm="1">
        <f t="array" ref="I53">IFERROR(0.18*_FV(_xldudf_EVEONLINE_INVENTORYSEARCH(G53,1),"Adjusted Price",TRUE)+_FV(_xldudf_EVEONLINE_INVENTORYSEARCH(G53,1),"Average Price",TRUE),"-")</f>
        <v>1100.2540602319082</v>
      </c>
      <c r="J53" s="111">
        <f>IFERROR(VLOOKUP(ROUND(_xlfn.PERCENTRANK.INC(I$4:I$63,I53,1)/3,1),Tableau2[#All],2,0),"NV")</f>
        <v>2</v>
      </c>
      <c r="K53" s="111"/>
      <c r="M53" s="104" t="s">
        <v>216</v>
      </c>
      <c r="N53" s="104">
        <v>0.35</v>
      </c>
      <c r="O53" s="106">
        <v>100</v>
      </c>
      <c r="P53" s="104">
        <v>175</v>
      </c>
      <c r="Q53" s="104">
        <v>0</v>
      </c>
      <c r="R53" s="104">
        <v>70</v>
      </c>
      <c r="S53" s="104">
        <v>0</v>
      </c>
      <c r="T53" s="104">
        <v>0</v>
      </c>
      <c r="U53" s="104">
        <v>0</v>
      </c>
      <c r="V53" s="104">
        <v>0</v>
      </c>
      <c r="W53" s="104">
        <v>0</v>
      </c>
      <c r="X53" s="104" t="s">
        <v>165</v>
      </c>
      <c r="Y53" s="104" t="s">
        <v>154</v>
      </c>
      <c r="Z53" s="104"/>
      <c r="AA53" s="104"/>
    </row>
    <row r="54" spans="1:27" ht="15" thickBot="1" x14ac:dyDescent="0.35">
      <c r="A54" s="113"/>
      <c r="B54" s="113"/>
      <c r="G54" s="96" t="s">
        <v>133</v>
      </c>
      <c r="H54" s="96" t="s">
        <v>14</v>
      </c>
      <c r="I54" s="97" cm="1">
        <f t="array" ref="I54">IFERROR(0.18*_FV(_xldudf_EVEONLINE_INVENTORYSEARCH(G54,1),"Adjusted Price",TRUE)+_FV(_xldudf_EVEONLINE_INVENTORYSEARCH(G54,1),"Average Price",TRUE),"-")</f>
        <v>898.61097949131204</v>
      </c>
      <c r="J54" s="111">
        <f>IFERROR(VLOOKUP(ROUND(_xlfn.PERCENTRANK.INC(I$4:I$63,I54,1)/3,1),Tableau2[#All],2,0),"NV")</f>
        <v>1</v>
      </c>
      <c r="K54" s="111"/>
      <c r="M54" s="107" t="s">
        <v>156</v>
      </c>
      <c r="N54" s="107">
        <v>16</v>
      </c>
      <c r="O54" s="109">
        <v>100</v>
      </c>
      <c r="P54" s="107">
        <v>0</v>
      </c>
      <c r="Q54" s="107">
        <v>3520</v>
      </c>
      <c r="R54" s="107">
        <v>1320</v>
      </c>
      <c r="S54" s="107">
        <v>0</v>
      </c>
      <c r="T54" s="107">
        <v>0</v>
      </c>
      <c r="U54" s="107">
        <v>0</v>
      </c>
      <c r="V54" s="108">
        <v>132</v>
      </c>
      <c r="W54" s="107">
        <v>0</v>
      </c>
      <c r="X54" s="104" t="s">
        <v>155</v>
      </c>
      <c r="Y54" s="104" t="s">
        <v>154</v>
      </c>
      <c r="Z54" s="104" t="s">
        <v>153</v>
      </c>
      <c r="AA54" s="104"/>
    </row>
    <row r="55" spans="1:27" ht="15" thickBot="1" x14ac:dyDescent="0.35">
      <c r="A55" s="113"/>
      <c r="B55" s="113"/>
      <c r="G55" s="96" t="s">
        <v>177</v>
      </c>
      <c r="H55" s="96" t="s">
        <v>14</v>
      </c>
      <c r="I55" s="97" t="str" cm="1">
        <f t="array" ref="I55">IFERROR(0.18*_FV(_xldudf_EVEONLINE_INVENTORYSEARCH(G55,1),"Adjusted Price",TRUE)+_FV(_xldudf_EVEONLINE_INVENTORYSEARCH(G55,1),"Average Price",TRUE),"-")</f>
        <v>-</v>
      </c>
      <c r="J55" s="111" t="str">
        <f>IFERROR(VLOOKUP(ROUND(_xlfn.PERCENTRANK.INC(I$4:I$63,I55,1)/3,1),Tableau2[#All],2,0),"NV")</f>
        <v>NV</v>
      </c>
      <c r="K55" s="111"/>
      <c r="M55" s="104" t="s">
        <v>179</v>
      </c>
      <c r="N55" s="104">
        <v>5</v>
      </c>
      <c r="O55" s="106">
        <v>100</v>
      </c>
      <c r="P55" s="104">
        <v>0</v>
      </c>
      <c r="Q55" s="104">
        <v>2200</v>
      </c>
      <c r="R55" s="104">
        <v>1650</v>
      </c>
      <c r="S55" s="108">
        <v>880</v>
      </c>
      <c r="T55" s="104">
        <v>0</v>
      </c>
      <c r="U55" s="104">
        <v>0</v>
      </c>
      <c r="V55" s="104">
        <v>0</v>
      </c>
      <c r="W55" s="104">
        <v>0</v>
      </c>
      <c r="X55" s="104" t="s">
        <v>155</v>
      </c>
      <c r="Y55" s="104" t="s">
        <v>154</v>
      </c>
      <c r="Z55" s="104" t="s">
        <v>164</v>
      </c>
      <c r="AA55" s="104"/>
    </row>
    <row r="56" spans="1:27" ht="15" thickBot="1" x14ac:dyDescent="0.35">
      <c r="A56" s="113"/>
      <c r="B56" s="113"/>
      <c r="G56" s="96" t="s">
        <v>175</v>
      </c>
      <c r="H56" s="96" t="s">
        <v>14</v>
      </c>
      <c r="I56" s="97" t="str" cm="1">
        <f t="array" ref="I56">IFERROR(0.18*_FV(_xldudf_EVEONLINE_INVENTORYSEARCH(G56,1),"Adjusted Price",TRUE)+_FV(_xldudf_EVEONLINE_INVENTORYSEARCH(G56,1),"Average Price",TRUE),"-")</f>
        <v>-</v>
      </c>
      <c r="J56" s="111" t="str">
        <f>IFERROR(VLOOKUP(ROUND(_xlfn.PERCENTRANK.INC(I$4:I$63,I56,1)/3,1),Tableau2[#All],2,0),"NV")</f>
        <v>NV</v>
      </c>
      <c r="K56" s="111"/>
      <c r="M56" s="107" t="s">
        <v>197</v>
      </c>
      <c r="N56" s="107">
        <v>2</v>
      </c>
      <c r="O56" s="109">
        <v>100</v>
      </c>
      <c r="P56" s="107">
        <v>0</v>
      </c>
      <c r="Q56" s="107">
        <v>0</v>
      </c>
      <c r="R56" s="107">
        <v>265</v>
      </c>
      <c r="S56" s="107">
        <v>0</v>
      </c>
      <c r="T56" s="107">
        <v>55</v>
      </c>
      <c r="U56" s="107">
        <v>0</v>
      </c>
      <c r="V56" s="107">
        <v>0</v>
      </c>
      <c r="W56" s="107">
        <v>0</v>
      </c>
      <c r="X56" s="104" t="s">
        <v>154</v>
      </c>
      <c r="Y56" s="104" t="s">
        <v>163</v>
      </c>
      <c r="Z56" s="104"/>
      <c r="AA56" s="104"/>
    </row>
    <row r="57" spans="1:27" ht="15" thickBot="1" x14ac:dyDescent="0.35">
      <c r="A57" s="113"/>
      <c r="B57" s="113"/>
      <c r="E57" s="96"/>
      <c r="G57" s="96" t="s">
        <v>173</v>
      </c>
      <c r="H57" s="96" t="s">
        <v>14</v>
      </c>
      <c r="I57" s="97" t="str" cm="1">
        <f t="array" ref="I57">IFERROR(0.18*_FV(_xldudf_EVEONLINE_INVENTORYSEARCH(G57,1),"Adjusted Price",TRUE)+_FV(_xldudf_EVEONLINE_INVENTORYSEARCH(G57,1),"Average Price",TRUE),"-")</f>
        <v>-</v>
      </c>
      <c r="J57" s="111" t="str">
        <f>IFERROR(VLOOKUP(ROUND(_xlfn.PERCENTRANK.INC(I$4:I$63,I57,1)/3,1),Tableau2[#All],2,0),"NV")</f>
        <v>NV</v>
      </c>
      <c r="K57" s="111"/>
      <c r="M57" s="107" t="s">
        <v>200</v>
      </c>
      <c r="N57" s="107">
        <v>2</v>
      </c>
      <c r="O57" s="109">
        <v>100</v>
      </c>
      <c r="P57" s="107">
        <v>0</v>
      </c>
      <c r="Q57" s="107">
        <v>0</v>
      </c>
      <c r="R57" s="107">
        <v>158</v>
      </c>
      <c r="S57" s="107">
        <v>0</v>
      </c>
      <c r="T57" s="107">
        <v>53</v>
      </c>
      <c r="U57" s="107">
        <v>0</v>
      </c>
      <c r="V57" s="107">
        <v>0</v>
      </c>
      <c r="W57" s="107">
        <v>0</v>
      </c>
      <c r="X57" s="104" t="s">
        <v>154</v>
      </c>
      <c r="Y57" s="104" t="s">
        <v>163</v>
      </c>
      <c r="Z57" s="104"/>
      <c r="AA57" s="104"/>
    </row>
    <row r="58" spans="1:27" ht="15" thickBot="1" x14ac:dyDescent="0.35">
      <c r="A58" s="113"/>
      <c r="B58" s="113"/>
      <c r="E58" s="96"/>
      <c r="G58" s="96" t="s">
        <v>171</v>
      </c>
      <c r="H58" s="96" t="s">
        <v>14</v>
      </c>
      <c r="I58" s="97" cm="1">
        <f t="array" ref="I58">IFERROR(0.18*_FV(_xldudf_EVEONLINE_INVENTORYSEARCH(G58,1),"Adjusted Price",TRUE)+_FV(_xldudf_EVEONLINE_INVENTORYSEARCH(G58,1),"Average Price",TRUE),"-")</f>
        <v>47.128532453016675</v>
      </c>
      <c r="J58" s="111">
        <f>IFERROR(VLOOKUP(ROUND(_xlfn.PERCENTRANK.INC(I$4:I$63,I58,1)/3,1),Tableau2[#All],2,0),"NV")</f>
        <v>0</v>
      </c>
      <c r="K58" s="111"/>
      <c r="M58" s="107" t="s">
        <v>213</v>
      </c>
      <c r="N58" s="107">
        <v>0.3</v>
      </c>
      <c r="O58" s="109">
        <v>100</v>
      </c>
      <c r="P58" s="107">
        <v>0</v>
      </c>
      <c r="Q58" s="107">
        <v>90</v>
      </c>
      <c r="R58" s="107">
        <v>30</v>
      </c>
      <c r="S58" s="107">
        <v>0</v>
      </c>
      <c r="T58" s="107">
        <v>0</v>
      </c>
      <c r="U58" s="107">
        <v>0</v>
      </c>
      <c r="V58" s="107">
        <v>0</v>
      </c>
      <c r="W58" s="107">
        <v>0</v>
      </c>
      <c r="X58" s="104" t="s">
        <v>155</v>
      </c>
      <c r="Y58" s="104" t="s">
        <v>154</v>
      </c>
      <c r="Z58" s="104"/>
      <c r="AA58" s="104"/>
    </row>
    <row r="59" spans="1:27" ht="15" thickBot="1" x14ac:dyDescent="0.35">
      <c r="E59" s="96"/>
      <c r="G59" s="96" t="s">
        <v>92</v>
      </c>
      <c r="H59" s="96" t="s">
        <v>10</v>
      </c>
      <c r="I59" s="97" cm="1">
        <f t="array" ref="I59">IFERROR(0.18*_FV(_xldudf_EVEONLINE_INVENTORYSEARCH(G59,1),"Adjusted Price",TRUE)+_FV(_xldudf_EVEONLINE_INVENTORYSEARCH(G59,1),"Average Price",TRUE),"-")</f>
        <v>369.25681145562413</v>
      </c>
      <c r="J59" s="111">
        <f>IFERROR(VLOOKUP(ROUND(_xlfn.PERCENTRANK.INC(I$4:I$63,I59,1)/3,1),Tableau2[#All],2,0),"NV")</f>
        <v>0</v>
      </c>
      <c r="K59" s="111"/>
      <c r="M59" s="104" t="s">
        <v>191</v>
      </c>
      <c r="N59" s="104">
        <v>3</v>
      </c>
      <c r="O59" s="106">
        <v>100</v>
      </c>
      <c r="P59" s="104">
        <v>0</v>
      </c>
      <c r="Q59" s="104">
        <v>0</v>
      </c>
      <c r="R59" s="104">
        <v>0</v>
      </c>
      <c r="S59" s="104">
        <v>264</v>
      </c>
      <c r="T59" s="104">
        <v>99</v>
      </c>
      <c r="U59" s="104">
        <v>0</v>
      </c>
      <c r="V59" s="104">
        <v>0</v>
      </c>
      <c r="W59" s="104">
        <v>0</v>
      </c>
      <c r="X59" s="104" t="s">
        <v>164</v>
      </c>
      <c r="Y59" s="104" t="s">
        <v>163</v>
      </c>
      <c r="Z59" s="104"/>
      <c r="AA59" s="104"/>
    </row>
    <row r="60" spans="1:27" ht="15" thickBot="1" x14ac:dyDescent="0.35">
      <c r="E60" s="96"/>
      <c r="G60" s="96" t="s">
        <v>118</v>
      </c>
      <c r="H60" s="96" t="s">
        <v>116</v>
      </c>
      <c r="I60" s="97" cm="1">
        <f t="array" ref="I60">IFERROR(0.18*_FV(_xldudf_EVEONLINE_INVENTORYSEARCH(G60,1),"Adjusted Price",TRUE)+_FV(_xldudf_EVEONLINE_INVENTORYSEARCH(G60,1),"Average Price",TRUE),"-")</f>
        <v>8598.3753088731464</v>
      </c>
      <c r="J60" s="111">
        <f>IFERROR(VLOOKUP(ROUND(_xlfn.PERCENTRANK.INC(I$4:I$63,I60,1)/3,1),Tableau2[#All],2,0),"NV")</f>
        <v>3</v>
      </c>
      <c r="K60" s="111"/>
      <c r="M60" s="104" t="s">
        <v>209</v>
      </c>
      <c r="N60" s="104">
        <v>0.35</v>
      </c>
      <c r="O60" s="106">
        <v>100</v>
      </c>
      <c r="P60" s="104">
        <v>193</v>
      </c>
      <c r="Q60" s="104">
        <v>0</v>
      </c>
      <c r="R60" s="104">
        <v>77</v>
      </c>
      <c r="S60" s="104">
        <v>0</v>
      </c>
      <c r="T60" s="104">
        <v>0</v>
      </c>
      <c r="U60" s="104">
        <v>0</v>
      </c>
      <c r="V60" s="104">
        <v>0</v>
      </c>
      <c r="W60" s="104">
        <v>0</v>
      </c>
      <c r="X60" s="112" t="s">
        <v>165</v>
      </c>
      <c r="Y60" s="104" t="s">
        <v>154</v>
      </c>
      <c r="Z60" s="104"/>
      <c r="AA60" s="104"/>
    </row>
    <row r="61" spans="1:27" ht="15" thickBot="1" x14ac:dyDescent="0.35">
      <c r="E61" s="96"/>
      <c r="G61" s="96" t="s">
        <v>115</v>
      </c>
      <c r="H61" s="96" t="s">
        <v>116</v>
      </c>
      <c r="I61" s="97" cm="1">
        <f t="array" ref="I61">IFERROR(0.18*_FV(_xldudf_EVEONLINE_INVENTORYSEARCH(G61,1),"Adjusted Price",TRUE)+_FV(_xldudf_EVEONLINE_INVENTORYSEARCH(G61,1),"Average Price",TRUE),"-")</f>
        <v>2956.5923792393987</v>
      </c>
      <c r="J61" s="111">
        <f>IFERROR(VLOOKUP(ROUND(_xlfn.PERCENTRANK.INC(I$4:I$63,I61,1)/3,1),Tableau2[#All],2,0),"NV")</f>
        <v>3</v>
      </c>
      <c r="K61" s="111"/>
      <c r="M61" s="104" t="s">
        <v>206</v>
      </c>
      <c r="N61" s="104">
        <v>0.15</v>
      </c>
      <c r="O61" s="106">
        <v>100</v>
      </c>
      <c r="P61" s="104">
        <v>150</v>
      </c>
      <c r="Q61" s="104">
        <v>90</v>
      </c>
      <c r="R61" s="104">
        <v>0</v>
      </c>
      <c r="S61" s="104">
        <v>0</v>
      </c>
      <c r="T61" s="104">
        <v>0</v>
      </c>
      <c r="U61" s="104">
        <v>0</v>
      </c>
      <c r="V61" s="104">
        <v>0</v>
      </c>
      <c r="W61" s="104">
        <v>0</v>
      </c>
      <c r="X61" s="112" t="s">
        <v>165</v>
      </c>
      <c r="Y61" s="104" t="s">
        <v>155</v>
      </c>
      <c r="Z61" s="104"/>
      <c r="AA61" s="104"/>
    </row>
    <row r="62" spans="1:27" ht="15" thickBot="1" x14ac:dyDescent="0.35">
      <c r="E62" s="96"/>
      <c r="G62" s="96" t="s">
        <v>93</v>
      </c>
      <c r="H62" s="96" t="s">
        <v>5</v>
      </c>
      <c r="I62" s="97" cm="1">
        <f t="array" ref="I62">IFERROR(0.18*_FV(_xldudf_EVEONLINE_INVENTORYSEARCH(G62,1),"Adjusted Price",TRUE)+_FV(_xldudf_EVEONLINE_INVENTORYSEARCH(G62,1),"Average Price",TRUE),"-")</f>
        <v>1171.5717494321441</v>
      </c>
      <c r="J62" s="111">
        <f>IFERROR(VLOOKUP(ROUND(_xlfn.PERCENTRANK.INC(I$4:I$63,I62,1)/3,1),Tableau2[#All],2,0),"NV")</f>
        <v>2</v>
      </c>
      <c r="K62" s="111"/>
      <c r="M62" s="104" t="s">
        <v>170</v>
      </c>
      <c r="N62" s="104">
        <v>16</v>
      </c>
      <c r="O62" s="106">
        <v>100</v>
      </c>
      <c r="P62" s="104">
        <v>0</v>
      </c>
      <c r="Q62" s="104">
        <v>840</v>
      </c>
      <c r="R62" s="104">
        <v>2100</v>
      </c>
      <c r="S62" s="104">
        <v>0</v>
      </c>
      <c r="T62" s="104">
        <v>840</v>
      </c>
      <c r="U62" s="104">
        <v>0</v>
      </c>
      <c r="V62" s="104">
        <v>0</v>
      </c>
      <c r="W62" s="104">
        <v>0</v>
      </c>
      <c r="X62" s="112" t="s">
        <v>154</v>
      </c>
      <c r="Y62" s="104" t="s">
        <v>155</v>
      </c>
      <c r="Z62" s="104" t="s">
        <v>163</v>
      </c>
      <c r="AA62" s="104"/>
    </row>
    <row r="63" spans="1:27" ht="15" thickBot="1" x14ac:dyDescent="0.35">
      <c r="E63" s="96"/>
      <c r="G63" s="96" t="s">
        <v>7</v>
      </c>
      <c r="H63" s="96" t="s">
        <v>11</v>
      </c>
      <c r="I63" s="97" cm="1">
        <f t="array" ref="I63">IFERROR(0.18*_FV(_xldudf_EVEONLINE_INVENTORYSEARCH(G63,1),"Adjusted Price",TRUE)+_FV(_xldudf_EVEONLINE_INVENTORYSEARCH(G63,1),"Average Price",TRUE),"-")</f>
        <v>1278.2385274020107</v>
      </c>
      <c r="J63" s="111">
        <f>IFERROR(VLOOKUP(ROUND(_xlfn.PERCENTRANK.INC(I$4:I$63,I63,1)/3,1),Tableau2[#All],2,0),"NV")</f>
        <v>2</v>
      </c>
      <c r="K63" s="111"/>
      <c r="M63" s="107" t="s">
        <v>201</v>
      </c>
      <c r="N63" s="107">
        <v>0.6</v>
      </c>
      <c r="O63" s="109">
        <v>100</v>
      </c>
      <c r="P63" s="107">
        <v>0</v>
      </c>
      <c r="Q63" s="107">
        <v>95</v>
      </c>
      <c r="R63" s="107">
        <v>0</v>
      </c>
      <c r="S63" s="107">
        <v>79</v>
      </c>
      <c r="T63" s="107">
        <v>0</v>
      </c>
      <c r="U63" s="107">
        <v>0</v>
      </c>
      <c r="V63" s="107">
        <v>0</v>
      </c>
      <c r="W63" s="107">
        <v>0</v>
      </c>
      <c r="X63" s="104" t="s">
        <v>155</v>
      </c>
      <c r="Y63" s="104" t="s">
        <v>164</v>
      </c>
      <c r="Z63" s="104"/>
      <c r="AA63" s="104"/>
    </row>
    <row r="64" spans="1:27" ht="15" thickBot="1" x14ac:dyDescent="0.35">
      <c r="E64" s="96"/>
      <c r="I64" s="97"/>
      <c r="M64" s="107" t="s">
        <v>199</v>
      </c>
      <c r="N64" s="107">
        <v>0.3</v>
      </c>
      <c r="O64" s="109">
        <v>100</v>
      </c>
      <c r="P64" s="107">
        <v>0</v>
      </c>
      <c r="Q64" s="107">
        <v>95</v>
      </c>
      <c r="R64" s="107">
        <v>30</v>
      </c>
      <c r="S64" s="107">
        <v>0</v>
      </c>
      <c r="T64" s="107">
        <v>0</v>
      </c>
      <c r="U64" s="107">
        <v>0</v>
      </c>
      <c r="V64" s="107">
        <v>0</v>
      </c>
      <c r="W64" s="107">
        <v>0</v>
      </c>
      <c r="X64" s="104" t="s">
        <v>155</v>
      </c>
      <c r="Y64" s="104" t="s">
        <v>154</v>
      </c>
      <c r="Z64" s="104"/>
      <c r="AA64" s="104"/>
    </row>
    <row r="65" spans="5:27" ht="15" thickBot="1" x14ac:dyDescent="0.35">
      <c r="E65" s="96"/>
      <c r="G65" s="96" t="s">
        <v>160</v>
      </c>
      <c r="I65" s="97"/>
      <c r="M65" s="107" t="s">
        <v>168</v>
      </c>
      <c r="N65" s="107">
        <v>16</v>
      </c>
      <c r="O65" s="109">
        <v>100</v>
      </c>
      <c r="P65" s="107">
        <v>48000</v>
      </c>
      <c r="Q65" s="107">
        <v>0</v>
      </c>
      <c r="R65" s="107">
        <v>0</v>
      </c>
      <c r="S65" s="107">
        <v>1000</v>
      </c>
      <c r="T65" s="107">
        <v>160</v>
      </c>
      <c r="U65" s="107">
        <v>80</v>
      </c>
      <c r="V65" s="107">
        <v>40</v>
      </c>
      <c r="W65" s="107">
        <v>0</v>
      </c>
      <c r="X65" s="104" t="s">
        <v>165</v>
      </c>
      <c r="Y65" s="104" t="s">
        <v>164</v>
      </c>
      <c r="Z65" s="104" t="s">
        <v>163</v>
      </c>
      <c r="AA65" s="104" t="s">
        <v>158</v>
      </c>
    </row>
    <row r="66" spans="5:27" ht="15" thickBot="1" x14ac:dyDescent="0.35">
      <c r="E66" s="96"/>
      <c r="G66" s="110"/>
      <c r="M66" s="104" t="s">
        <v>161</v>
      </c>
      <c r="N66" s="104">
        <v>16</v>
      </c>
      <c r="O66" s="106">
        <v>100</v>
      </c>
      <c r="P66" s="104">
        <v>0</v>
      </c>
      <c r="Q66" s="104">
        <v>3360</v>
      </c>
      <c r="R66" s="104">
        <v>1260</v>
      </c>
      <c r="S66" s="104">
        <v>0</v>
      </c>
      <c r="T66" s="104">
        <v>0</v>
      </c>
      <c r="U66" s="104">
        <v>168</v>
      </c>
      <c r="V66" s="104">
        <v>0</v>
      </c>
      <c r="W66" s="104">
        <v>0</v>
      </c>
      <c r="X66" s="104" t="s">
        <v>155</v>
      </c>
      <c r="Y66" s="104" t="s">
        <v>154</v>
      </c>
      <c r="Z66" s="104" t="s">
        <v>158</v>
      </c>
      <c r="AA66" s="104"/>
    </row>
    <row r="67" spans="5:27" ht="15" thickBot="1" x14ac:dyDescent="0.35">
      <c r="M67" s="107" t="s">
        <v>193</v>
      </c>
      <c r="N67" s="107">
        <v>0.1</v>
      </c>
      <c r="O67" s="109">
        <v>100</v>
      </c>
      <c r="P67" s="107">
        <v>400</v>
      </c>
      <c r="Q67" s="107">
        <v>0</v>
      </c>
      <c r="R67" s="107">
        <v>0</v>
      </c>
      <c r="S67" s="107">
        <v>0</v>
      </c>
      <c r="T67" s="107">
        <v>0</v>
      </c>
      <c r="U67" s="107">
        <v>0</v>
      </c>
      <c r="V67" s="107">
        <v>0</v>
      </c>
      <c r="W67" s="107">
        <v>0</v>
      </c>
      <c r="X67" s="104" t="s">
        <v>165</v>
      </c>
      <c r="Y67" s="104"/>
      <c r="Z67" s="104"/>
      <c r="AA67" s="104"/>
    </row>
    <row r="68" spans="5:27" ht="15" thickBot="1" x14ac:dyDescent="0.35">
      <c r="M68" s="107" t="s">
        <v>190</v>
      </c>
      <c r="N68" s="107">
        <v>0.3</v>
      </c>
      <c r="O68" s="109">
        <v>100</v>
      </c>
      <c r="P68" s="107">
        <v>0</v>
      </c>
      <c r="Q68" s="107">
        <v>99</v>
      </c>
      <c r="R68" s="107">
        <v>33</v>
      </c>
      <c r="S68" s="107">
        <v>0</v>
      </c>
      <c r="T68" s="107">
        <v>0</v>
      </c>
      <c r="U68" s="107">
        <v>0</v>
      </c>
      <c r="V68" s="107">
        <v>0</v>
      </c>
      <c r="W68" s="107">
        <v>0</v>
      </c>
      <c r="X68" s="104" t="s">
        <v>155</v>
      </c>
      <c r="Y68" s="104" t="s">
        <v>154</v>
      </c>
      <c r="Z68" s="104"/>
      <c r="AA68" s="104"/>
    </row>
    <row r="69" spans="5:27" ht="15" thickBot="1" x14ac:dyDescent="0.35">
      <c r="M69" s="104" t="s">
        <v>150</v>
      </c>
      <c r="N69" s="104">
        <v>40</v>
      </c>
      <c r="O69" s="106">
        <v>100</v>
      </c>
      <c r="P69" s="104">
        <v>0</v>
      </c>
      <c r="Q69" s="104">
        <v>0</v>
      </c>
      <c r="R69" s="104">
        <v>0</v>
      </c>
      <c r="S69" s="104">
        <v>0</v>
      </c>
      <c r="T69" s="104">
        <v>0</v>
      </c>
      <c r="U69" s="104">
        <v>0</v>
      </c>
      <c r="V69" s="104">
        <v>0</v>
      </c>
      <c r="W69" s="108">
        <v>154</v>
      </c>
      <c r="X69" s="104" t="s">
        <v>149</v>
      </c>
      <c r="Y69" s="104"/>
      <c r="Z69" s="104"/>
      <c r="AA69" s="104"/>
    </row>
    <row r="70" spans="5:27" ht="15" thickBot="1" x14ac:dyDescent="0.35">
      <c r="M70" s="107" t="s">
        <v>186</v>
      </c>
      <c r="N70" s="107">
        <v>3</v>
      </c>
      <c r="O70" s="109">
        <v>100</v>
      </c>
      <c r="P70" s="107">
        <v>0</v>
      </c>
      <c r="Q70" s="107">
        <v>473</v>
      </c>
      <c r="R70" s="107">
        <v>0</v>
      </c>
      <c r="S70" s="107">
        <v>0</v>
      </c>
      <c r="T70" s="107">
        <v>126</v>
      </c>
      <c r="U70" s="107">
        <v>0</v>
      </c>
      <c r="V70" s="107">
        <v>0</v>
      </c>
      <c r="W70" s="107">
        <v>0</v>
      </c>
      <c r="X70" s="104" t="s">
        <v>155</v>
      </c>
      <c r="Y70" s="104" t="s">
        <v>163</v>
      </c>
      <c r="Z70" s="104"/>
      <c r="AA70" s="104"/>
    </row>
    <row r="71" spans="5:27" ht="15" thickBot="1" x14ac:dyDescent="0.35">
      <c r="M71" s="103" t="s">
        <v>183</v>
      </c>
      <c r="N71" s="103">
        <v>3</v>
      </c>
      <c r="O71" s="105">
        <v>100</v>
      </c>
      <c r="P71" s="103">
        <v>0</v>
      </c>
      <c r="Q71" s="103">
        <v>0</v>
      </c>
      <c r="R71" s="103">
        <v>0</v>
      </c>
      <c r="S71" s="103">
        <v>252</v>
      </c>
      <c r="T71" s="103">
        <v>95</v>
      </c>
      <c r="U71" s="103">
        <v>0</v>
      </c>
      <c r="V71" s="103">
        <v>0</v>
      </c>
      <c r="W71" s="103">
        <v>0</v>
      </c>
      <c r="X71" s="104" t="s">
        <v>164</v>
      </c>
      <c r="Y71" s="103" t="s">
        <v>163</v>
      </c>
      <c r="Z71" s="103"/>
      <c r="AA71" s="103"/>
    </row>
    <row r="72" spans="5:27" x14ac:dyDescent="0.3">
      <c r="N72" s="96"/>
    </row>
    <row r="73" spans="5:27" x14ac:dyDescent="0.3">
      <c r="N73" s="96"/>
    </row>
    <row r="74" spans="5:27" x14ac:dyDescent="0.3">
      <c r="M74" s="102" t="s">
        <v>148</v>
      </c>
      <c r="N74" s="102" t="s">
        <v>147</v>
      </c>
    </row>
    <row r="75" spans="5:27" x14ac:dyDescent="0.3">
      <c r="M75" s="101">
        <v>0</v>
      </c>
      <c r="N75" s="101">
        <v>0</v>
      </c>
    </row>
    <row r="76" spans="5:27" x14ac:dyDescent="0.3">
      <c r="M76" s="101">
        <v>0.1</v>
      </c>
      <c r="N76" s="101">
        <v>1</v>
      </c>
    </row>
    <row r="77" spans="5:27" x14ac:dyDescent="0.3">
      <c r="M77" s="101">
        <v>0.2</v>
      </c>
      <c r="N77" s="101">
        <v>2</v>
      </c>
    </row>
    <row r="78" spans="5:27" x14ac:dyDescent="0.3">
      <c r="M78" s="101">
        <v>0.3</v>
      </c>
      <c r="N78" s="101">
        <v>3</v>
      </c>
    </row>
    <row r="79" spans="5:27" x14ac:dyDescent="0.3">
      <c r="N79" s="96"/>
    </row>
    <row r="81" spans="5:14" x14ac:dyDescent="0.3">
      <c r="N81" s="96"/>
    </row>
    <row r="82" spans="5:14" x14ac:dyDescent="0.3">
      <c r="N82" s="96"/>
    </row>
    <row r="83" spans="5:14" x14ac:dyDescent="0.3">
      <c r="F83" s="267" t="s">
        <v>146</v>
      </c>
      <c r="G83" s="267"/>
      <c r="H83" s="267"/>
      <c r="I83" s="267"/>
      <c r="J83" s="267"/>
      <c r="K83" s="267"/>
      <c r="N83" s="96"/>
    </row>
    <row r="84" spans="5:14" x14ac:dyDescent="0.3">
      <c r="I84" s="97"/>
      <c r="N84" s="96"/>
    </row>
    <row r="85" spans="5:14" ht="15" thickBot="1" x14ac:dyDescent="0.35">
      <c r="F85" s="100" t="s">
        <v>8</v>
      </c>
      <c r="G85" s="100" t="s">
        <v>9</v>
      </c>
      <c r="H85" s="99" t="s">
        <v>145</v>
      </c>
      <c r="I85" s="98" t="s">
        <v>20</v>
      </c>
      <c r="N85" s="96"/>
    </row>
    <row r="86" spans="5:14" ht="15" thickTop="1" x14ac:dyDescent="0.3">
      <c r="F86" s="96" t="s">
        <v>5</v>
      </c>
      <c r="G86" s="96" t="s">
        <v>144</v>
      </c>
      <c r="H86" s="96" t="s">
        <v>143</v>
      </c>
      <c r="I86" s="96" t="s">
        <v>3</v>
      </c>
      <c r="N86" s="96"/>
    </row>
    <row r="87" spans="5:14" x14ac:dyDescent="0.3">
      <c r="F87" s="96" t="s">
        <v>5</v>
      </c>
      <c r="G87" s="96" t="s">
        <v>85</v>
      </c>
      <c r="H87" s="96" t="s">
        <v>142</v>
      </c>
      <c r="I87" s="96" t="s">
        <v>6</v>
      </c>
      <c r="N87" s="96"/>
    </row>
    <row r="88" spans="5:14" x14ac:dyDescent="0.3">
      <c r="F88" s="96" t="s">
        <v>5</v>
      </c>
      <c r="G88" s="96" t="s">
        <v>91</v>
      </c>
      <c r="H88" s="96" t="s">
        <v>141</v>
      </c>
      <c r="I88" s="96" t="s">
        <v>12</v>
      </c>
      <c r="M88" s="97"/>
      <c r="N88" s="96"/>
    </row>
    <row r="89" spans="5:14" x14ac:dyDescent="0.3">
      <c r="F89" s="96" t="s">
        <v>5</v>
      </c>
      <c r="G89" s="96" t="s">
        <v>93</v>
      </c>
      <c r="H89" s="96" t="s">
        <v>140</v>
      </c>
      <c r="I89" s="96" t="s">
        <v>16</v>
      </c>
      <c r="N89" s="96"/>
    </row>
    <row r="90" spans="5:14" x14ac:dyDescent="0.3">
      <c r="F90" s="96" t="s">
        <v>14</v>
      </c>
      <c r="G90" s="96" t="s">
        <v>139</v>
      </c>
      <c r="H90" s="96" t="s">
        <v>138</v>
      </c>
      <c r="I90" s="96" t="s">
        <v>13</v>
      </c>
      <c r="N90" s="96"/>
    </row>
    <row r="91" spans="5:14" x14ac:dyDescent="0.3">
      <c r="E91" s="96"/>
      <c r="F91" s="96" t="s">
        <v>14</v>
      </c>
      <c r="G91" s="96" t="s">
        <v>137</v>
      </c>
      <c r="H91" s="96" t="s">
        <v>136</v>
      </c>
      <c r="I91" s="96" t="s">
        <v>15</v>
      </c>
      <c r="N91" s="96"/>
    </row>
    <row r="92" spans="5:14" x14ac:dyDescent="0.3">
      <c r="F92" s="96" t="s">
        <v>14</v>
      </c>
      <c r="G92" s="96" t="s">
        <v>135</v>
      </c>
      <c r="H92" s="96" t="s">
        <v>114</v>
      </c>
      <c r="I92" s="96" t="s">
        <v>134</v>
      </c>
      <c r="N92" s="96"/>
    </row>
    <row r="93" spans="5:14" x14ac:dyDescent="0.3">
      <c r="F93" s="96" t="s">
        <v>14</v>
      </c>
      <c r="G93" s="96" t="s">
        <v>133</v>
      </c>
      <c r="H93" s="96" t="s">
        <v>114</v>
      </c>
      <c r="I93" s="96" t="s">
        <v>21</v>
      </c>
      <c r="N93" s="96"/>
    </row>
    <row r="94" spans="5:14" x14ac:dyDescent="0.3">
      <c r="F94" s="96" t="s">
        <v>10</v>
      </c>
      <c r="G94" s="96" t="s">
        <v>90</v>
      </c>
      <c r="H94" s="96" t="s">
        <v>121</v>
      </c>
      <c r="I94" s="96" t="s">
        <v>132</v>
      </c>
      <c r="N94" s="96"/>
    </row>
    <row r="95" spans="5:14" x14ac:dyDescent="0.3">
      <c r="F95" s="96" t="s">
        <v>10</v>
      </c>
      <c r="G95" s="96" t="s">
        <v>131</v>
      </c>
      <c r="H95" s="96" t="s">
        <v>115</v>
      </c>
      <c r="I95" s="96" t="s">
        <v>130</v>
      </c>
      <c r="N95" s="96"/>
    </row>
    <row r="96" spans="5:14" x14ac:dyDescent="0.3">
      <c r="F96" s="96" t="s">
        <v>10</v>
      </c>
      <c r="G96" s="96" t="s">
        <v>92</v>
      </c>
      <c r="H96" s="96" t="s">
        <v>118</v>
      </c>
      <c r="I96" s="96" t="s">
        <v>129</v>
      </c>
      <c r="N96" s="96"/>
    </row>
    <row r="97" spans="5:14" x14ac:dyDescent="0.3">
      <c r="F97" s="96" t="s">
        <v>10</v>
      </c>
      <c r="G97" s="96" t="s">
        <v>128</v>
      </c>
      <c r="H97" s="96" t="s">
        <v>114</v>
      </c>
      <c r="I97" s="96" t="s">
        <v>127</v>
      </c>
      <c r="N97" s="96"/>
    </row>
    <row r="98" spans="5:14" x14ac:dyDescent="0.3">
      <c r="F98" s="96" t="s">
        <v>11</v>
      </c>
      <c r="G98" s="96" t="s">
        <v>126</v>
      </c>
      <c r="H98" s="96" t="s">
        <v>126</v>
      </c>
      <c r="I98" s="96" t="s">
        <v>125</v>
      </c>
      <c r="N98" s="96"/>
    </row>
    <row r="99" spans="5:14" x14ac:dyDescent="0.3">
      <c r="F99" s="96" t="s">
        <v>11</v>
      </c>
      <c r="G99" s="96" t="s">
        <v>84</v>
      </c>
      <c r="H99" s="96" t="s">
        <v>84</v>
      </c>
      <c r="I99" s="96" t="s">
        <v>124</v>
      </c>
      <c r="N99" s="96"/>
    </row>
    <row r="100" spans="5:14" x14ac:dyDescent="0.3">
      <c r="F100" s="96" t="s">
        <v>11</v>
      </c>
      <c r="G100" s="96" t="s">
        <v>4</v>
      </c>
      <c r="H100" s="96" t="s">
        <v>4</v>
      </c>
      <c r="I100" s="96" t="s">
        <v>123</v>
      </c>
      <c r="N100" s="96"/>
    </row>
    <row r="101" spans="5:14" x14ac:dyDescent="0.3">
      <c r="F101" s="96" t="s">
        <v>11</v>
      </c>
      <c r="G101" s="96" t="s">
        <v>7</v>
      </c>
      <c r="H101" s="96" t="s">
        <v>7</v>
      </c>
      <c r="I101" s="96" t="s">
        <v>122</v>
      </c>
      <c r="N101" s="96"/>
    </row>
    <row r="102" spans="5:14" x14ac:dyDescent="0.3">
      <c r="E102" s="96"/>
      <c r="F102" s="96" t="s">
        <v>116</v>
      </c>
      <c r="G102" s="96" t="s">
        <v>121</v>
      </c>
      <c r="H102" s="96" t="s">
        <v>114</v>
      </c>
      <c r="I102" s="96" t="s">
        <v>120</v>
      </c>
      <c r="N102" s="96"/>
    </row>
    <row r="103" spans="5:14" x14ac:dyDescent="0.3">
      <c r="E103" s="96"/>
      <c r="F103" s="96" t="s">
        <v>116</v>
      </c>
      <c r="G103" s="96" t="s">
        <v>89</v>
      </c>
      <c r="H103" s="96" t="s">
        <v>114</v>
      </c>
      <c r="I103" s="96" t="s">
        <v>119</v>
      </c>
      <c r="N103" s="96"/>
    </row>
    <row r="104" spans="5:14" x14ac:dyDescent="0.3">
      <c r="E104" s="96"/>
      <c r="F104" s="96" t="s">
        <v>116</v>
      </c>
      <c r="G104" s="96" t="s">
        <v>118</v>
      </c>
      <c r="H104" s="96" t="s">
        <v>114</v>
      </c>
      <c r="I104" s="96" t="s">
        <v>117</v>
      </c>
      <c r="N104" s="96"/>
    </row>
    <row r="105" spans="5:14" x14ac:dyDescent="0.3">
      <c r="E105" s="96"/>
      <c r="F105" s="96" t="s">
        <v>116</v>
      </c>
      <c r="G105" s="96" t="s">
        <v>115</v>
      </c>
      <c r="H105" s="96" t="s">
        <v>114</v>
      </c>
      <c r="I105" s="96" t="s">
        <v>113</v>
      </c>
      <c r="N105" s="96"/>
    </row>
    <row r="106" spans="5:14" x14ac:dyDescent="0.3">
      <c r="E106" s="96"/>
      <c r="N106" s="96"/>
    </row>
    <row r="107" spans="5:14" x14ac:dyDescent="0.3">
      <c r="E107" s="96"/>
      <c r="N107" s="96"/>
    </row>
    <row r="108" spans="5:14" x14ac:dyDescent="0.3">
      <c r="E108" s="96"/>
      <c r="N108" s="96"/>
    </row>
    <row r="109" spans="5:14" x14ac:dyDescent="0.3">
      <c r="E109" s="96"/>
      <c r="N109" s="96"/>
    </row>
    <row r="110" spans="5:14" x14ac:dyDescent="0.3">
      <c r="E110" s="96"/>
      <c r="N110" s="96"/>
    </row>
    <row r="111" spans="5:14" x14ac:dyDescent="0.3">
      <c r="E111" s="96"/>
      <c r="N111" s="96"/>
    </row>
    <row r="112" spans="5:14" x14ac:dyDescent="0.3">
      <c r="E112" s="96"/>
      <c r="N112" s="96"/>
    </row>
    <row r="113" s="96" customFormat="1" x14ac:dyDescent="0.3"/>
    <row r="114" s="96" customFormat="1" x14ac:dyDescent="0.3"/>
    <row r="115" s="96" customFormat="1" x14ac:dyDescent="0.3"/>
    <row r="116" s="96" customFormat="1" x14ac:dyDescent="0.3"/>
    <row r="117" s="96" customFormat="1" x14ac:dyDescent="0.3"/>
    <row r="118" s="96" customFormat="1" x14ac:dyDescent="0.3"/>
    <row r="119" s="96" customFormat="1" x14ac:dyDescent="0.3"/>
    <row r="120" s="96" customFormat="1" x14ac:dyDescent="0.3"/>
    <row r="121" s="96" customFormat="1" x14ac:dyDescent="0.3"/>
    <row r="122" s="96" customFormat="1" x14ac:dyDescent="0.3"/>
    <row r="123" s="96" customFormat="1" x14ac:dyDescent="0.3"/>
    <row r="124" s="96" customFormat="1" x14ac:dyDescent="0.3"/>
    <row r="125" s="96" customFormat="1" x14ac:dyDescent="0.3"/>
    <row r="126" s="96" customFormat="1" x14ac:dyDescent="0.3"/>
    <row r="127" s="96" customFormat="1" x14ac:dyDescent="0.3"/>
    <row r="128" s="96" customFormat="1" x14ac:dyDescent="0.3"/>
    <row r="129" spans="5:14" x14ac:dyDescent="0.3">
      <c r="E129" s="96"/>
      <c r="N129" s="96"/>
    </row>
    <row r="130" spans="5:14" x14ac:dyDescent="0.3">
      <c r="E130" s="96"/>
      <c r="N130" s="96"/>
    </row>
    <row r="131" spans="5:14" x14ac:dyDescent="0.3">
      <c r="E131" s="96"/>
      <c r="N131" s="96"/>
    </row>
    <row r="132" spans="5:14" x14ac:dyDescent="0.3">
      <c r="E132" s="96"/>
      <c r="N132" s="96"/>
    </row>
    <row r="133" spans="5:14" x14ac:dyDescent="0.3">
      <c r="E133" s="96"/>
      <c r="N133" s="96"/>
    </row>
    <row r="134" spans="5:14" x14ac:dyDescent="0.3">
      <c r="E134" s="96"/>
      <c r="N134" s="96"/>
    </row>
    <row r="135" spans="5:14" x14ac:dyDescent="0.3">
      <c r="E135" s="96"/>
    </row>
    <row r="136" spans="5:14" x14ac:dyDescent="0.3">
      <c r="E136" s="96"/>
    </row>
    <row r="137" spans="5:14" x14ac:dyDescent="0.3">
      <c r="E137" s="96"/>
    </row>
    <row r="138" spans="5:14" x14ac:dyDescent="0.3">
      <c r="E138" s="96"/>
    </row>
    <row r="139" spans="5:14" x14ac:dyDescent="0.3">
      <c r="E139" s="96"/>
    </row>
    <row r="140" spans="5:14" x14ac:dyDescent="0.3">
      <c r="E140" s="96"/>
    </row>
    <row r="141" spans="5:14" x14ac:dyDescent="0.3">
      <c r="E141" s="96"/>
    </row>
    <row r="142" spans="5:14" x14ac:dyDescent="0.3">
      <c r="E142" s="96"/>
    </row>
    <row r="143" spans="5:14" x14ac:dyDescent="0.3">
      <c r="E143" s="96"/>
    </row>
    <row r="144" spans="5:14" x14ac:dyDescent="0.3">
      <c r="E144" s="96"/>
    </row>
    <row r="145" spans="5:5" x14ac:dyDescent="0.3">
      <c r="E145" s="96"/>
    </row>
    <row r="146" spans="5:5" x14ac:dyDescent="0.3">
      <c r="E146" s="96"/>
    </row>
    <row r="147" spans="5:5" x14ac:dyDescent="0.3">
      <c r="E147" s="96"/>
    </row>
    <row r="148" spans="5:5" x14ac:dyDescent="0.3">
      <c r="E148" s="96"/>
    </row>
    <row r="149" spans="5:5" x14ac:dyDescent="0.3">
      <c r="E149" s="96"/>
    </row>
  </sheetData>
  <mergeCells count="4">
    <mergeCell ref="G2:J2"/>
    <mergeCell ref="M2:P2"/>
    <mergeCell ref="B2:E2"/>
    <mergeCell ref="F83:K83"/>
  </mergeCells>
  <conditionalFormatting sqref="D4:D51">
    <cfRule type="dataBar" priority="1">
      <dataBar>
        <cfvo type="min"/>
        <cfvo type="max"/>
        <color rgb="FFD6007B"/>
      </dataBar>
      <extLst>
        <ext xmlns:x14="http://schemas.microsoft.com/office/spreadsheetml/2009/9/main" uri="{B025F937-C7B1-47D3-B67F-A62EFF666E3E}">
          <x14:id>{65F1210C-503E-49CD-B70D-37DA9CB3C78E}</x14:id>
        </ext>
      </extLst>
    </cfRule>
  </conditionalFormatting>
  <conditionalFormatting sqref="E4:E51 G66 M74:M78 K83">
    <cfRule type="cellIs" dxfId="557" priority="5" operator="equal">
      <formula>"P0"</formula>
    </cfRule>
    <cfRule type="cellIs" dxfId="556" priority="6" operator="equal">
      <formula>"P1"</formula>
    </cfRule>
    <cfRule type="cellIs" dxfId="555" priority="7" operator="equal">
      <formula>"P2"</formula>
    </cfRule>
    <cfRule type="cellIs" dxfId="554" priority="8" operator="equal">
      <formula>"P3"</formula>
    </cfRule>
  </conditionalFormatting>
  <conditionalFormatting sqref="I4:I63">
    <cfRule type="dataBar" priority="2">
      <dataBar>
        <cfvo type="min"/>
        <cfvo type="max"/>
        <color rgb="FFFFB628"/>
      </dataBar>
      <extLst>
        <ext xmlns:x14="http://schemas.microsoft.com/office/spreadsheetml/2009/9/main" uri="{B025F937-C7B1-47D3-B67F-A62EFF666E3E}">
          <x14:id>{FEBEEA89-DDB3-4360-9A50-F2F1CA7D3BCD}</x14:id>
        </ext>
      </extLst>
    </cfRule>
  </conditionalFormatting>
  <conditionalFormatting sqref="N75:N78">
    <cfRule type="colorScale" priority="4">
      <colorScale>
        <cfvo type="min"/>
        <cfvo type="percentile" val="50"/>
        <cfvo type="max"/>
        <color rgb="FFF8696B"/>
        <color rgb="FFFFEB84"/>
        <color rgb="FF63BE7B"/>
      </colorScale>
    </cfRule>
  </conditionalFormatting>
  <conditionalFormatting sqref="O4:O15">
    <cfRule type="dataBar" priority="3">
      <dataBar>
        <cfvo type="min"/>
        <cfvo type="max"/>
        <color rgb="FF638EC6"/>
      </dataBar>
      <extLst>
        <ext xmlns:x14="http://schemas.microsoft.com/office/spreadsheetml/2009/9/main" uri="{B025F937-C7B1-47D3-B67F-A62EFF666E3E}">
          <x14:id>{7B89A25A-31CF-408D-8882-6EF191AD4229}</x14:id>
        </ext>
      </extLst>
    </cfRule>
  </conditionalFormatting>
  <pageMargins left="0.7" right="0.7" top="0.75" bottom="0.75" header="0.3" footer="0.3"/>
  <tableParts count="5">
    <tablePart r:id="rId1"/>
    <tablePart r:id="rId2"/>
    <tablePart r:id="rId3"/>
    <tablePart r:id="rId4"/>
    <tablePart r:id="rId5"/>
  </tableParts>
  <extLst>
    <ext xmlns:x14="http://schemas.microsoft.com/office/spreadsheetml/2009/9/main" uri="{78C0D931-6437-407d-A8EE-F0AAD7539E65}">
      <x14:conditionalFormattings>
        <x14:conditionalFormatting xmlns:xm="http://schemas.microsoft.com/office/excel/2006/main">
          <x14:cfRule type="dataBar" id="{65F1210C-503E-49CD-B70D-37DA9CB3C78E}">
            <x14:dataBar minLength="0" maxLength="100" border="1" negativeBarBorderColorSameAsPositive="0">
              <x14:cfvo type="autoMin"/>
              <x14:cfvo type="autoMax"/>
              <x14:borderColor rgb="FFD6007B"/>
              <x14:negativeFillColor rgb="FFFF0000"/>
              <x14:negativeBorderColor rgb="FFFF0000"/>
              <x14:axisColor rgb="FF000000"/>
            </x14:dataBar>
          </x14:cfRule>
          <xm:sqref>D4:D51</xm:sqref>
        </x14:conditionalFormatting>
        <x14:conditionalFormatting xmlns:xm="http://schemas.microsoft.com/office/excel/2006/main">
          <x14:cfRule type="dataBar" id="{FEBEEA89-DDB3-4360-9A50-F2F1CA7D3BCD}">
            <x14:dataBar minLength="0" maxLength="100" border="1" negativeBarBorderColorSameAsPositive="0">
              <x14:cfvo type="autoMin"/>
              <x14:cfvo type="autoMax"/>
              <x14:borderColor rgb="FFFFB628"/>
              <x14:negativeFillColor rgb="FFFF0000"/>
              <x14:negativeBorderColor rgb="FFFF0000"/>
              <x14:axisColor rgb="FF000000"/>
            </x14:dataBar>
          </x14:cfRule>
          <xm:sqref>I4:I63</xm:sqref>
        </x14:conditionalFormatting>
        <x14:conditionalFormatting xmlns:xm="http://schemas.microsoft.com/office/excel/2006/main">
          <x14:cfRule type="dataBar" id="{7B89A25A-31CF-408D-8882-6EF191AD4229}">
            <x14:dataBar minLength="0" maxLength="100" border="1" negativeBarBorderColorSameAsPositive="0">
              <x14:cfvo type="autoMin"/>
              <x14:cfvo type="autoMax"/>
              <x14:borderColor rgb="FF638EC6"/>
              <x14:negativeFillColor rgb="FFFF0000"/>
              <x14:negativeBorderColor rgb="FFFF0000"/>
              <x14:axisColor rgb="FF000000"/>
            </x14:dataBar>
          </x14:cfRule>
          <xm:sqref>O4:O15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3</vt:i4>
      </vt:variant>
    </vt:vector>
  </HeadingPairs>
  <TitlesOfParts>
    <vt:vector size="13" baseType="lpstr">
      <vt:lpstr>Data</vt:lpstr>
      <vt:lpstr>Mono production</vt:lpstr>
      <vt:lpstr>Production plan</vt:lpstr>
      <vt:lpstr>Tools</vt:lpstr>
      <vt:lpstr>Moon</vt:lpstr>
      <vt:lpstr>Belts</vt:lpstr>
      <vt:lpstr>ICE</vt:lpstr>
      <vt:lpstr>AssetsInMyArea</vt:lpstr>
      <vt:lpstr>Assets</vt:lpstr>
      <vt:lpstr>DataMining</vt:lpstr>
      <vt:lpstr>MyAssets</vt:lpstr>
      <vt:lpstr>'Mono production'!Products</vt:lpstr>
      <vt:lpstr>Products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pascal amram</dc:creator>
  <cp:lastModifiedBy>pascal amram</cp:lastModifiedBy>
  <dcterms:created xsi:type="dcterms:W3CDTF">2024-03-12T22:16:52Z</dcterms:created>
  <dcterms:modified xsi:type="dcterms:W3CDTF">2024-04-01T13:54:43Z</dcterms:modified>
</cp:coreProperties>
</file>